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  <fileRecoveryPr repairLoad="1"/>
</workbook>
</file>

<file path=xl/calcChain.xml><?xml version="1.0" encoding="utf-8"?>
<calcChain xmlns="http://schemas.openxmlformats.org/spreadsheetml/2006/main">
  <c r="F27" i="7" l="1"/>
  <c r="H27" i="7"/>
  <c r="I27" i="7"/>
  <c r="J27" i="7"/>
  <c r="Q27" i="7"/>
  <c r="K27" i="7"/>
  <c r="L27" i="7"/>
  <c r="M27" i="7"/>
  <c r="N27" i="7"/>
  <c r="O27" i="7"/>
  <c r="P27" i="7"/>
  <c r="R27" i="7"/>
  <c r="S27" i="7"/>
  <c r="T27" i="7"/>
  <c r="U27" i="7"/>
  <c r="V27" i="7"/>
  <c r="W27" i="7"/>
  <c r="F28" i="7"/>
  <c r="H28" i="7"/>
  <c r="I28" i="7"/>
  <c r="J28" i="7"/>
  <c r="K28" i="7"/>
  <c r="L28" i="7"/>
  <c r="M28" i="7"/>
  <c r="N28" i="7"/>
  <c r="O28" i="7"/>
  <c r="P28" i="7"/>
  <c r="R28" i="7"/>
  <c r="S28" i="7"/>
  <c r="X28" i="7"/>
  <c r="T28" i="7"/>
  <c r="U28" i="7"/>
  <c r="V28" i="7"/>
  <c r="W28" i="7"/>
  <c r="Q12" i="7"/>
  <c r="Q13" i="7"/>
  <c r="Q14" i="7"/>
  <c r="Q15" i="7"/>
  <c r="E7" i="18"/>
  <c r="E6" i="18"/>
  <c r="E4" i="18"/>
  <c r="E7" i="17"/>
  <c r="E6" i="17"/>
  <c r="E4" i="17"/>
  <c r="Q28" i="7"/>
  <c r="X27" i="7"/>
  <c r="C33" i="15"/>
  <c r="C32" i="15"/>
  <c r="C29" i="15"/>
  <c r="C28" i="15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/>
  <c r="N29" i="18"/>
  <c r="M29" i="18"/>
  <c r="L29" i="18"/>
  <c r="K29" i="18"/>
  <c r="J29" i="18"/>
  <c r="I29" i="18"/>
  <c r="H29" i="18"/>
  <c r="G29" i="18"/>
  <c r="F29" i="18"/>
  <c r="E29" i="18"/>
  <c r="D32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/>
  <c r="J63" i="18"/>
  <c r="M63" i="18"/>
  <c r="I53" i="18"/>
  <c r="N53" i="18"/>
  <c r="E53" i="18"/>
  <c r="J53" i="18"/>
  <c r="F63" i="18"/>
  <c r="K63" i="18"/>
  <c r="D22" i="18"/>
  <c r="F21" i="18"/>
  <c r="G53" i="18"/>
  <c r="D56" i="18"/>
  <c r="J55" i="18"/>
  <c r="M53" i="18"/>
  <c r="I63" i="18"/>
  <c r="N63" i="18"/>
  <c r="N21" i="18"/>
  <c r="J21" i="18"/>
  <c r="M21" i="18"/>
  <c r="I21" i="18"/>
  <c r="L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/>
  <c r="E31" i="18"/>
  <c r="D66" i="18"/>
  <c r="K65" i="18"/>
  <c r="L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E65" i="18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68" i="17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/>
  <c r="C7" i="1"/>
  <c r="J8" i="7"/>
  <c r="D8" i="7"/>
  <c r="D8" i="15"/>
  <c r="C5" i="1"/>
  <c r="E5" i="18"/>
  <c r="E5" i="17"/>
  <c r="C4" i="1"/>
  <c r="C6" i="1"/>
  <c r="D5" i="7"/>
  <c r="D7" i="7"/>
  <c r="D7" i="15"/>
  <c r="D5" i="15"/>
  <c r="E10" i="1"/>
  <c r="C20" i="15"/>
  <c r="C19" i="15"/>
  <c r="M9" i="4"/>
  <c r="A93" i="8"/>
  <c r="B93" i="8"/>
  <c r="A94" i="8"/>
  <c r="C94" i="8"/>
  <c r="A4" i="8"/>
  <c r="B4" i="8"/>
  <c r="A5" i="8"/>
  <c r="B5" i="8"/>
  <c r="A6" i="8"/>
  <c r="A7" i="8"/>
  <c r="B7" i="8"/>
  <c r="A8" i="8"/>
  <c r="B8" i="8"/>
  <c r="C8" i="8"/>
  <c r="A9" i="8"/>
  <c r="B9" i="8"/>
  <c r="A10" i="8"/>
  <c r="C10" i="8"/>
  <c r="A11" i="8"/>
  <c r="B11" i="8"/>
  <c r="C11" i="8"/>
  <c r="A12" i="8"/>
  <c r="B12" i="8"/>
  <c r="A13" i="8"/>
  <c r="B13" i="8"/>
  <c r="A14" i="8"/>
  <c r="C14" i="8"/>
  <c r="A15" i="8"/>
  <c r="C15" i="8"/>
  <c r="A16" i="8"/>
  <c r="B16" i="8"/>
  <c r="A17" i="8"/>
  <c r="B17" i="8"/>
  <c r="A18" i="8"/>
  <c r="C18" i="8"/>
  <c r="A19" i="8"/>
  <c r="B19" i="8"/>
  <c r="A20" i="8"/>
  <c r="B20" i="8"/>
  <c r="A21" i="8"/>
  <c r="B21" i="8"/>
  <c r="A22" i="8"/>
  <c r="C22" i="8"/>
  <c r="A23" i="8"/>
  <c r="C23" i="8"/>
  <c r="A24" i="8"/>
  <c r="B24" i="8"/>
  <c r="A25" i="8"/>
  <c r="B25" i="8"/>
  <c r="A26" i="8"/>
  <c r="C26" i="8"/>
  <c r="A27" i="8"/>
  <c r="C27" i="8"/>
  <c r="A28" i="8"/>
  <c r="B28" i="8"/>
  <c r="A29" i="8"/>
  <c r="B29" i="8"/>
  <c r="A30" i="8"/>
  <c r="C30" i="8"/>
  <c r="A31" i="8"/>
  <c r="C31" i="8"/>
  <c r="A32" i="8"/>
  <c r="B32" i="8"/>
  <c r="A33" i="8"/>
  <c r="B33" i="8"/>
  <c r="A34" i="8"/>
  <c r="C34" i="8"/>
  <c r="A35" i="8"/>
  <c r="B35" i="8"/>
  <c r="A36" i="8"/>
  <c r="B36" i="8"/>
  <c r="A37" i="8"/>
  <c r="B37" i="8"/>
  <c r="A38" i="8"/>
  <c r="C38" i="8"/>
  <c r="A39" i="8"/>
  <c r="C39" i="8"/>
  <c r="A40" i="8"/>
  <c r="B40" i="8"/>
  <c r="A41" i="8"/>
  <c r="B41" i="8"/>
  <c r="A42" i="8"/>
  <c r="C42" i="8"/>
  <c r="A43" i="8"/>
  <c r="B43" i="8"/>
  <c r="A44" i="8"/>
  <c r="B44" i="8"/>
  <c r="A45" i="8"/>
  <c r="B45" i="8"/>
  <c r="A46" i="8"/>
  <c r="C46" i="8"/>
  <c r="A47" i="8"/>
  <c r="C47" i="8"/>
  <c r="A48" i="8"/>
  <c r="B48" i="8"/>
  <c r="A49" i="8"/>
  <c r="B49" i="8"/>
  <c r="A50" i="8"/>
  <c r="C50" i="8"/>
  <c r="A51" i="8"/>
  <c r="B51" i="8"/>
  <c r="A52" i="8"/>
  <c r="B52" i="8"/>
  <c r="A53" i="8"/>
  <c r="B53" i="8"/>
  <c r="A54" i="8"/>
  <c r="C54" i="8"/>
  <c r="A55" i="8"/>
  <c r="C55" i="8"/>
  <c r="A56" i="8"/>
  <c r="B56" i="8"/>
  <c r="A57" i="8"/>
  <c r="B57" i="8"/>
  <c r="A58" i="8"/>
  <c r="C58" i="8"/>
  <c r="A59" i="8"/>
  <c r="C59" i="8"/>
  <c r="A60" i="8"/>
  <c r="B60" i="8"/>
  <c r="A61" i="8"/>
  <c r="B61" i="8"/>
  <c r="A62" i="8"/>
  <c r="C62" i="8"/>
  <c r="A63" i="8"/>
  <c r="C63" i="8"/>
  <c r="A64" i="8"/>
  <c r="B64" i="8"/>
  <c r="A65" i="8"/>
  <c r="B65" i="8"/>
  <c r="A66" i="8"/>
  <c r="C66" i="8"/>
  <c r="A67" i="8"/>
  <c r="B67" i="8"/>
  <c r="A68" i="8"/>
  <c r="B68" i="8"/>
  <c r="A69" i="8"/>
  <c r="B69" i="8"/>
  <c r="A70" i="8"/>
  <c r="C70" i="8"/>
  <c r="A71" i="8"/>
  <c r="B71" i="8"/>
  <c r="A72" i="8"/>
  <c r="B72" i="8"/>
  <c r="A73" i="8"/>
  <c r="B73" i="8"/>
  <c r="A74" i="8"/>
  <c r="C74" i="8"/>
  <c r="A75" i="8"/>
  <c r="C75" i="8"/>
  <c r="A76" i="8"/>
  <c r="B76" i="8"/>
  <c r="A77" i="8"/>
  <c r="B77" i="8"/>
  <c r="A78" i="8"/>
  <c r="C78" i="8"/>
  <c r="A79" i="8"/>
  <c r="B79" i="8"/>
  <c r="A80" i="8"/>
  <c r="B80" i="8"/>
  <c r="A81" i="8"/>
  <c r="B81" i="8"/>
  <c r="A82" i="8"/>
  <c r="C82" i="8"/>
  <c r="A83" i="8"/>
  <c r="B83" i="8"/>
  <c r="A84" i="8"/>
  <c r="B84" i="8"/>
  <c r="A85" i="8"/>
  <c r="B85" i="8"/>
  <c r="A86" i="8"/>
  <c r="C86" i="8"/>
  <c r="A87" i="8"/>
  <c r="B87" i="8"/>
  <c r="A88" i="8"/>
  <c r="B88" i="8"/>
  <c r="A89" i="8"/>
  <c r="B89" i="8"/>
  <c r="A90" i="8"/>
  <c r="C90" i="8"/>
  <c r="A91" i="8"/>
  <c r="C91" i="8"/>
  <c r="A92" i="8"/>
  <c r="B92" i="8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26" i="7"/>
  <c r="F24" i="7"/>
  <c r="F22" i="7"/>
  <c r="F20" i="7"/>
  <c r="F18" i="7"/>
  <c r="F16" i="7"/>
  <c r="F11" i="7"/>
  <c r="M8" i="4"/>
  <c r="M7" i="4"/>
  <c r="D6" i="15"/>
  <c r="D6" i="7"/>
  <c r="Q18" i="7"/>
  <c r="Q11" i="7"/>
  <c r="Q20" i="7"/>
  <c r="Q26" i="7"/>
  <c r="Q25" i="7"/>
  <c r="Q16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<sst xmlns="http://schemas.openxmlformats.org/spreadsheetml/2006/main" count="1384" uniqueCount="685">
  <si>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</si>
  <si>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</si>
  <si>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</si>
  <si>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</si>
  <si>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</si>
  <si>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</si>
  <si>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</si>
  <si>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</si>
  <si>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</si>
  <si>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</si>
  <si>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</si>
  <si>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</si>
  <si>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</si>
  <si>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</si>
  <si>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</si>
  <si>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</si>
  <si>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</si>
  <si>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</si>
  <si>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</si>
  <si>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</si>
  <si>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</si>
  <si>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</si>
  <si>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</si>
  <si>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</si>
  <si>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</si>
  <si>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</si>
  <si>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</si>
  <si>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</si>
  <si>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</si>
  <si>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</si>
  <si>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</si>
  <si>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</si>
  <si>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</si>
  <si>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</si>
  <si>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</si>
  <si>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</si>
  <si>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</si>
  <si>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</si>
  <si>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</si>
  <si>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</si>
  <si>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</si>
  <si>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</si>
  <si>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</si>
  <si>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</si>
  <si>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</si>
  <si>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</si>
  <si>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</si>
  <si>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</si>
  <si>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</si>
  <si>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</si>
  <si>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</si>
  <si>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</si>
  <si>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</si>
  <si>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</si>
  <si>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</si>
  <si>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</si>
  <si>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</si>
  <si>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</si>
  <si>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</si>
  <si>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</si>
  <si>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</si>
  <si>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</si>
  <si>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</si>
  <si>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</si>
  <si>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</si>
  <si>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</si>
  <si>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</si>
  <si>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</si>
  <si>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</si>
  <si>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</si>
  <si>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</si>
  <si>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</si>
  <si>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</si>
  <si>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</si>
  <si>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</si>
  <si>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</si>
  <si>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</si>
  <si>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</si>
  <si>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</si>
  <si>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</si>
  <si>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</si>
  <si>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</si>
  <si>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</si>
  <si>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</si>
  <si>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</si>
  <si>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</si>
  <si>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</si>
  <si>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</si>
  <si>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</si>
  <si>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</si>
  <si>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</si>
  <si>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</si>
  <si>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</si>
  <si>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</si>
  <si>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</si>
  <si>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</si>
  <si>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</si>
  <si>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</si>
  <si>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</si>
  <si>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</si>
  <si>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</si>
  <si>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</si>
  <si>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</si>
  <si>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</si>
  <si>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</si>
  <si>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</si>
  <si>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</si>
  <si>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</si>
  <si>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</si>
  <si>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</si>
  <si>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</si>
  <si>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</si>
  <si>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</si>
  <si>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</si>
  <si>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</si>
  <si>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</si>
  <si>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</si>
  <si>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</si>
  <si>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</si>
  <si>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</si>
  <si>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</si>
  <si>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</si>
  <si>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</si>
  <si>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</si>
  <si>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</si>
  <si>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</si>
  <si>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</si>
  <si>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</si>
  <si>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</si>
  <si>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</si>
  <si>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</si>
  <si>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</si>
  <si>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</si>
  <si>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</si>
  <si>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</si>
  <si>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</si>
  <si>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</si>
  <si>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</si>
  <si>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</si>
  <si>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</si>
  <si>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</si>
  <si>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</si>
  <si>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</si>
  <si>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</si>
  <si>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</si>
  <si>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</si>
  <si>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</si>
  <si>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</si>
  <si>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</si>
  <si>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</si>
  <si>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</si>
  <si>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</si>
  <si>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</si>
  <si>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</si>
  <si>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</si>
  <si>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</si>
  <si>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</si>
  <si>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</si>
  <si>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</si>
  <si>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</si>
  <si>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</si>
  <si>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</si>
  <si>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</si>
  <si>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</si>
  <si>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</si>
  <si>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</si>
  <si>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</si>
  <si>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</si>
  <si>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</si>
  <si>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</si>
  <si>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</si>
  <si>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</si>
  <si>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</si>
  <si>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</si>
  <si>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</si>
  <si>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</si>
  <si>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</si>
  <si>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</si>
  <si>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</si>
  <si>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</si>
  <si>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</si>
  <si>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</si>
  <si>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</si>
  <si>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</si>
  <si>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</si>
  <si>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</si>
  <si>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</si>
  <si>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</si>
  <si>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</si>
  <si>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</si>
  <si>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</si>
  <si>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</si>
  <si>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</si>
  <si>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</si>
  <si>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</si>
  <si>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</si>
  <si>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</si>
  <si>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</si>
  <si>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</si>
  <si>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</si>
  <si>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</si>
  <si>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</si>
  <si>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</si>
  <si>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</si>
  <si>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</si>
  <si>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</si>
  <si>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</si>
  <si>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</si>
  <si>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</si>
  <si>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</si>
  <si>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</si>
  <si>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</si>
  <si>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</si>
  <si>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</si>
  <si>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</si>
  <si>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</si>
  <si>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</si>
  <si>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</si>
  <si>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</si>
  <si>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</si>
  <si>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</si>
  <si>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</si>
  <si>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</si>
  <si>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</si>
  <si>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</si>
  <si>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</si>
  <si>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</si>
  <si>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</si>
  <si>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</si>
  <si>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</si>
  <si>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</si>
  <si>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</si>
  <si>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</si>
  <si>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</si>
  <si>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</si>
  <si>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</si>
  <si>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</si>
  <si>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</si>
  <si>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</si>
  <si>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</si>
  <si>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</si>
  <si>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</si>
  <si>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</si>
  <si>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</si>
  <si>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</si>
  <si>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</si>
  <si>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</si>
  <si>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</si>
  <si>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</si>
  <si>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</si>
  <si>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</si>
  <si>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</si>
  <si>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</si>
  <si>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</si>
  <si>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</si>
  <si>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</si>
  <si>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</si>
  <si>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</si>
  <si>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</si>
  <si>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</si>
  <si>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</si>
  <si>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</si>
  <si>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</si>
  <si>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</si>
  <si>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</si>
  <si>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</si>
  <si>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</si>
  <si>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</si>
  <si>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</si>
  <si>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</si>
  <si>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</si>
  <si>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</si>
  <si>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</si>
  <si>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</si>
  <si>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</si>
  <si>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</si>
  <si>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</si>
  <si>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</si>
  <si>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</si>
  <si>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</si>
  <si>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</si>
  <si>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</si>
  <si>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</si>
  <si>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</si>
  <si>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</si>
  <si>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</si>
  <si>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</si>
  <si>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</si>
  <si>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</si>
  <si>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</si>
  <si>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</si>
  <si>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</si>
  <si>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</si>
  <si>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</si>
  <si>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</si>
  <si>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</si>
  <si>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</si>
  <si>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</si>
  <si>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</si>
  <si>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</si>
  <si>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</si>
  <si>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</si>
  <si>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</si>
  <si>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</si>
  <si>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</si>
  <si>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</si>
  <si>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</si>
  <si>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</si>
  <si>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</si>
  <si>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</si>
  <si>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</si>
  <si>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</si>
  <si>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</si>
  <si>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</si>
  <si>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</si>
  <si>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</si>
  <si>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</si>
  <si>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</si>
  <si>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</si>
  <si>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</si>
  <si>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</si>
  <si>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</si>
  <si>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</si>
  <si>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</si>
  <si>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</si>
  <si>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</si>
  <si>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</si>
  <si>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</si>
  <si>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</si>
  <si>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</si>
  <si>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</si>
  <si>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</si>
  <si>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</si>
  <si>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</si>
  <si>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</si>
  <si>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</si>
  <si>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</si>
  <si>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</si>
  <si>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</si>
  <si>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</si>
  <si>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</si>
  <si>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</si>
  <si>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</si>
  <si>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</si>
  <si>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</si>
  <si>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</si>
  <si>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</si>
  <si>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</si>
  <si>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</si>
  <si>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</si>
  <si>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</si>
  <si>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</si>
  <si>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</si>
  <si>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</si>
  <si>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</si>
  <si>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</si>
  <si>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</si>
  <si>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</si>
  <si>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</si>
  <si>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</si>
  <si>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</si>
  <si>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</si>
  <si>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</si>
  <si>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</si>
  <si>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</si>
  <si>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</si>
  <si>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</si>
  <si>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</si>
  <si>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</si>
  <si>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</si>
  <si>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</si>
  <si>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</si>
  <si>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</si>
  <si>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</si>
  <si>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</si>
  <si>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</si>
  <si>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</si>
  <si>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</si>
  <si>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</si>
  <si>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</si>
  <si>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</si>
  <si>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</si>
  <si>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</si>
  <si>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</si>
  <si>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</si>
  <si>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</si>
  <si>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</si>
  <si>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</si>
  <si>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</si>
  <si>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</si>
  <si>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</si>
  <si>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</si>
  <si>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</si>
  <si>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</si>
  <si>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</si>
  <si>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</si>
  <si>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</si>
  <si>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</si>
  <si>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</si>
  <si>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</si>
  <si>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</si>
  <si>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</si>
  <si>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</si>
  <si>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</si>
  <si>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</si>
  <si>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</si>
  <si>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</si>
  <si>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</si>
  <si>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</si>
  <si>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</si>
  <si>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</si>
  <si>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</si>
  <si>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</si>
  <si>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</si>
  <si>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</si>
  <si>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</si>
  <si>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</si>
  <si>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</si>
  <si>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</si>
  <si>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</si>
  <si>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</si>
  <si>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</si>
  <si>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</si>
  <si>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</si>
  <si>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</si>
  <si>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</si>
  <si>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</si>
  <si>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</si>
  <si>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</si>
  <si>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</si>
  <si>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</si>
  <si>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</si>
  <si>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</si>
  <si>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</si>
  <si>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</si>
  <si>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</si>
  <si>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</si>
  <si>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</si>
  <si>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</si>
  <si>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</si>
  <si>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</si>
  <si>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</si>
  <si>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</si>
  <si>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</si>
  <si>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</si>
  <si>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</si>
  <si>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</si>
  <si>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</si>
  <si>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</si>
  <si>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</si>
  <si>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</si>
  <si>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</si>
  <si>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</si>
  <si>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</si>
  <si>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</si>
  <si>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</si>
  <si>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</si>
  <si>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</si>
  <si>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</si>
  <si>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</si>
  <si>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</si>
  <si>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</si>
  <si>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</si>
  <si>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</si>
  <si>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</si>
  <si>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</si>
  <si>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</si>
  <si>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</si>
  <si>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</si>
  <si>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</si>
  <si>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</si>
  <si>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</si>
  <si>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</si>
  <si>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</si>
  <si>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</si>
  <si>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</si>
  <si>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</si>
  <si>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</si>
  <si>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</si>
  <si>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</si>
  <si>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</si>
  <si>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</si>
  <si>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</si>
  <si>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</si>
  <si>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</si>
  <si>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</si>
  <si>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</si>
  <si>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</si>
  <si>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</si>
  <si>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</si>
  <si>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</si>
  <si>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</si>
  <si>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</si>
  <si>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</si>
  <si>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</si>
  <si>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</si>
  <si>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</si>
  <si>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</si>
  <si>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</si>
  <si>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</si>
  <si>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</si>
  <si>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</si>
  <si>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</si>
  <si>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</si>
  <si>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</si>
  <si>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</si>
  <si>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</si>
  <si>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</si>
  <si>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</si>
  <si>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</si>
  <si>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</si>
  <si>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</si>
  <si>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</si>
  <si>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</si>
  <si>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</si>
  <si>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</si>
  <si>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</si>
  <si>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</si>
  <si>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</si>
  <si>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</si>
  <si>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</si>
  <si>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</si>
  <si>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</si>
  <si>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</si>
  <si>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</si>
  <si>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</si>
  <si>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</si>
  <si>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</si>
  <si>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</si>
  <si>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</si>
  <si>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</si>
  <si>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</si>
  <si>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</si>
  <si>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</si>
  <si>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</si>
  <si>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</si>
  <si>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</si>
  <si>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</si>
  <si>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</si>
  <si>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</si>
  <si>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</si>
  <si>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</si>
  <si>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</si>
  <si>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</si>
  <si>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</si>
  <si>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</si>
  <si>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</si>
  <si>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</si>
  <si>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</si>
  <si>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</si>
  <si>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</si>
  <si>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</si>
  <si>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</si>
  <si>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</si>
  <si>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</si>
  <si>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</si>
  <si>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</si>
  <si>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</si>
  <si>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</si>
  <si>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</si>
  <si>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</si>
  <si>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</si>
  <si>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</si>
  <si>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</si>
  <si>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</si>
  <si>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</si>
  <si>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</si>
  <si>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</si>
  <si>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</si>
  <si>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</si>
  <si>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</si>
  <si>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</si>
  <si>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</si>
  <si>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</si>
  <si>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</si>
  <si>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</si>
  <si>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</si>
  <si>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</si>
  <si>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</si>
  <si>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</si>
  <si>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</si>
  <si>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</si>
  <si>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</si>
  <si>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</si>
  <si>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</si>
  <si>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</si>
  <si>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</si>
  <si>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</si>
  <si>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</si>
  <si>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</si>
  <si>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</si>
  <si>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</si>
  <si>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</si>
  <si>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</si>
  <si>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</si>
  <si>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</si>
  <si>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</si>
  <si>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</si>
  <si>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</si>
  <si>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</si>
  <si>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</si>
  <si>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</si>
  <si>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</si>
  <si>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</si>
  <si>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</si>
  <si>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</si>
  <si>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</si>
  <si>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</si>
  <si>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</si>
  <si>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</si>
  <si>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</si>
  <si>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</si>
  <si>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</si>
  <si>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</si>
  <si>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</si>
  <si>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</si>
  <si>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</si>
  <si>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</si>
  <si>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</si>
  <si>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</si>
  <si>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</si>
  <si>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</si>
  <si>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</si>
  <si>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</si>
  <si>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</si>
  <si>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</si>
  <si>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</si>
  <si>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</si>
  <si>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</si>
  <si>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</si>
  <si>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</si>
  <si>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</si>
  <si>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</si>
  <si>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</si>
  <si>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</si>
  <si>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</si>
  <si>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</si>
  <si>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</si>
  <si>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</si>
  <si>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</si>
  <si>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</si>
  <si>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</si>
  <si>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</si>
  <si>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</si>
  <si>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</si>
  <si>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</si>
  <si>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</si>
  <si>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</si>
  <si>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</si>
  <si>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</si>
  <si>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</si>
  <si>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</si>
  <si>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</si>
  <si>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</si>
  <si>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</si>
  <si>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</si>
  <si>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</si>
  <si>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LSW Netz GmbH &amp; Co. KG</t>
  </si>
  <si>
    <t>9870006800006</t>
  </si>
  <si>
    <t>Heßlinger Straße 1-5</t>
  </si>
  <si>
    <t>Wolfsburg</t>
  </si>
  <si>
    <t>Jan Bohne</t>
  </si>
  <si>
    <t>jan.bohne@lsw.de</t>
  </si>
  <si>
    <t>05361 - 189 3630</t>
  </si>
  <si>
    <t>10352 Wolfsburg-Brackstedt</t>
  </si>
  <si>
    <t>Wolfsburg-Brackstedt</t>
  </si>
  <si>
    <t>Ind.-Koef.</t>
  </si>
  <si>
    <t>LMN</t>
  </si>
  <si>
    <t>LEN</t>
  </si>
  <si>
    <t>LMS</t>
  </si>
  <si>
    <t>LES</t>
  </si>
  <si>
    <t>DE_GBA04</t>
  </si>
  <si>
    <t>DE_GBD04</t>
  </si>
  <si>
    <t>DE_GBH04</t>
  </si>
  <si>
    <t>DE_GGA04</t>
  </si>
  <si>
    <t>DE_GGB04</t>
  </si>
  <si>
    <t>DE_GKO04</t>
  </si>
  <si>
    <t>DE_GHD04</t>
  </si>
  <si>
    <t>DE_GHA04</t>
  </si>
  <si>
    <t>DE_GWA04</t>
  </si>
  <si>
    <t>DE_GMK04</t>
  </si>
  <si>
    <t>DE_GMF04</t>
  </si>
  <si>
    <t>DE_GPD04</t>
  </si>
  <si>
    <t>Wolfsburg, LK Gifhorn, Teile LK Helmstedt</t>
  </si>
  <si>
    <t>GASPOOLNH7000681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</si>
</sst>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#,##0.000000000_-\ ;\-#,##0.000000000_-;0.00"/>
  </numFmts>
  <fonts count="9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u/>
      <sz val="11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8.8000000000000007"/>
      <name val="Symbol"/>
      <family val="1"/>
      <charset val="2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/>
      <sz val="8.8000000000000007"/>
      <color theme="10"/>
      <name val="Calibri"/>
      <family val="2"/>
    </font>
    <font>
      <sz val="11"/>
      <color theme="1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53">
    <xf numFmtId="0" fontId="0" fillId="0" borderId="0"/>
    <xf numFmtId="171" fontId="7" fillId="0" borderId="0" applyFont="0" applyFill="0" applyBorder="0">
      <alignment horizontal="left"/>
    </xf>
    <xf numFmtId="0" fontId="8" fillId="2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8" fillId="3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8" fillId="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8" fillId="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8" fillId="6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8" fillId="7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8" fillId="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8" fillId="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8" fillId="10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8" fillId="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8" fillId="8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8" fillId="11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9" fillId="12" borderId="0" applyNumberFormat="0" applyBorder="0" applyAlignment="0" applyProtection="0"/>
    <xf numFmtId="0" fontId="58" fillId="38" borderId="0" applyNumberFormat="0" applyBorder="0" applyAlignment="0" applyProtection="0"/>
    <xf numFmtId="0" fontId="9" fillId="9" borderId="0" applyNumberFormat="0" applyBorder="0" applyAlignment="0" applyProtection="0"/>
    <xf numFmtId="0" fontId="58" fillId="39" borderId="0" applyNumberFormat="0" applyBorder="0" applyAlignment="0" applyProtection="0"/>
    <xf numFmtId="0" fontId="9" fillId="10" borderId="0" applyNumberFormat="0" applyBorder="0" applyAlignment="0" applyProtection="0"/>
    <xf numFmtId="0" fontId="58" fillId="40" borderId="0" applyNumberFormat="0" applyBorder="0" applyAlignment="0" applyProtection="0"/>
    <xf numFmtId="0" fontId="9" fillId="13" borderId="0" applyNumberFormat="0" applyBorder="0" applyAlignment="0" applyProtection="0"/>
    <xf numFmtId="0" fontId="58" fillId="41" borderId="0" applyNumberFormat="0" applyBorder="0" applyAlignment="0" applyProtection="0"/>
    <xf numFmtId="0" fontId="9" fillId="14" borderId="0" applyNumberFormat="0" applyBorder="0" applyAlignment="0" applyProtection="0"/>
    <xf numFmtId="0" fontId="58" fillId="42" borderId="0" applyNumberFormat="0" applyBorder="0" applyAlignment="0" applyProtection="0"/>
    <xf numFmtId="0" fontId="9" fillId="15" borderId="0" applyNumberFormat="0" applyBorder="0" applyAlignment="0" applyProtection="0"/>
    <xf numFmtId="0" fontId="58" fillId="43" borderId="0" applyNumberFormat="0" applyBorder="0" applyAlignment="0" applyProtection="0"/>
    <xf numFmtId="0" fontId="9" fillId="16" borderId="0" applyNumberFormat="0" applyBorder="0" applyAlignment="0" applyProtection="0"/>
    <xf numFmtId="0" fontId="58" fillId="44" borderId="0" applyNumberFormat="0" applyBorder="0" applyAlignment="0" applyProtection="0"/>
    <xf numFmtId="0" fontId="9" fillId="17" borderId="0" applyNumberFormat="0" applyBorder="0" applyAlignment="0" applyProtection="0"/>
    <xf numFmtId="0" fontId="58" fillId="45" borderId="0" applyNumberFormat="0" applyBorder="0" applyAlignment="0" applyProtection="0"/>
    <xf numFmtId="0" fontId="9" fillId="18" borderId="0" applyNumberFormat="0" applyBorder="0" applyAlignment="0" applyProtection="0"/>
    <xf numFmtId="0" fontId="58" fillId="46" borderId="0" applyNumberFormat="0" applyBorder="0" applyAlignment="0" applyProtection="0"/>
    <xf numFmtId="0" fontId="9" fillId="13" borderId="0" applyNumberFormat="0" applyBorder="0" applyAlignment="0" applyProtection="0"/>
    <xf numFmtId="0" fontId="58" fillId="47" borderId="0" applyNumberFormat="0" applyBorder="0" applyAlignment="0" applyProtection="0"/>
    <xf numFmtId="0" fontId="9" fillId="14" borderId="0" applyNumberFormat="0" applyBorder="0" applyAlignment="0" applyProtection="0"/>
    <xf numFmtId="0" fontId="58" fillId="48" borderId="0" applyNumberFormat="0" applyBorder="0" applyAlignment="0" applyProtection="0"/>
    <xf numFmtId="0" fontId="9" fillId="19" borderId="0" applyNumberFormat="0" applyBorder="0" applyAlignment="0" applyProtection="0"/>
    <xf numFmtId="0" fontId="58" fillId="49" borderId="0" applyNumberFormat="0" applyBorder="0" applyAlignment="0" applyProtection="0"/>
    <xf numFmtId="0" fontId="10" fillId="20" borderId="1" applyNumberFormat="0" applyAlignment="0" applyProtection="0"/>
    <xf numFmtId="0" fontId="59" fillId="50" borderId="70" applyNumberFormat="0" applyAlignment="0" applyProtection="0"/>
    <xf numFmtId="0" fontId="11" fillId="20" borderId="2" applyNumberFormat="0" applyAlignment="0" applyProtection="0"/>
    <xf numFmtId="0" fontId="60" fillId="50" borderId="7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" fontId="12" fillId="0" borderId="0">
      <protection locked="0"/>
    </xf>
    <xf numFmtId="14" fontId="2" fillId="0" borderId="0"/>
    <xf numFmtId="0" fontId="13" fillId="7" borderId="2" applyNumberFormat="0" applyAlignment="0" applyProtection="0"/>
    <xf numFmtId="0" fontId="61" fillId="51" borderId="71" applyNumberFormat="0" applyAlignment="0" applyProtection="0"/>
    <xf numFmtId="0" fontId="14" fillId="0" borderId="3" applyNumberFormat="0" applyFill="0" applyAlignment="0" applyProtection="0"/>
    <xf numFmtId="0" fontId="62" fillId="0" borderId="72" applyNumberFormat="0" applyFill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12" fillId="0" borderId="0">
      <protection locked="0"/>
    </xf>
    <xf numFmtId="0" fontId="16" fillId="4" borderId="0" applyNumberFormat="0" applyBorder="0" applyAlignment="0" applyProtection="0"/>
    <xf numFmtId="0" fontId="64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43" fontId="56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1" fillId="0" borderId="0" applyFont="0" applyFill="0" applyBorder="0" applyAlignment="0" applyProtection="0"/>
    <xf numFmtId="1" fontId="22" fillId="0" borderId="0">
      <protection locked="0"/>
    </xf>
    <xf numFmtId="1" fontId="22" fillId="0" borderId="0">
      <protection locked="0"/>
    </xf>
    <xf numFmtId="0" fontId="23" fillId="21" borderId="0" applyNumberFormat="0" applyBorder="0" applyAlignment="0" applyProtection="0"/>
    <xf numFmtId="0" fontId="67" fillId="53" borderId="0" applyNumberFormat="0" applyBorder="0" applyAlignment="0" applyProtection="0"/>
    <xf numFmtId="0" fontId="8" fillId="22" borderId="4" applyNumberFormat="0" applyFont="0" applyAlignment="0" applyProtection="0"/>
    <xf numFmtId="0" fontId="57" fillId="54" borderId="73" applyNumberFormat="0" applyFont="0" applyAlignment="0" applyProtection="0"/>
    <xf numFmtId="0" fontId="57" fillId="54" borderId="73" applyNumberFormat="0" applyFont="0" applyAlignment="0" applyProtection="0"/>
    <xf numFmtId="0" fontId="57" fillId="54" borderId="73" applyNumberFormat="0" applyFont="0" applyAlignment="0" applyProtection="0"/>
    <xf numFmtId="0" fontId="57" fillId="54" borderId="73" applyNumberFormat="0" applyFont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4" fillId="1" borderId="0" applyFont="0" applyFill="0" applyBorder="0" applyAlignment="0"/>
    <xf numFmtId="10" fontId="24" fillId="0" borderId="0" applyFont="0" applyFill="0" applyBorder="0" applyAlignment="0"/>
    <xf numFmtId="3" fontId="25" fillId="23" borderId="0" applyNumberFormat="0" applyFont="0" applyBorder="0"/>
    <xf numFmtId="0" fontId="26" fillId="3" borderId="0" applyNumberFormat="0" applyBorder="0" applyAlignment="0" applyProtection="0"/>
    <xf numFmtId="0" fontId="68" fillId="55" borderId="0" applyNumberFormat="0" applyBorder="0" applyAlignment="0" applyProtection="0"/>
    <xf numFmtId="0" fontId="66" fillId="0" borderId="0"/>
    <xf numFmtId="0" fontId="2" fillId="0" borderId="0"/>
    <xf numFmtId="0" fontId="2" fillId="0" borderId="0"/>
    <xf numFmtId="0" fontId="69" fillId="0" borderId="0"/>
    <xf numFmtId="0" fontId="56" fillId="0" borderId="0"/>
    <xf numFmtId="0" fontId="56" fillId="0" borderId="0"/>
    <xf numFmtId="0" fontId="69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21" fillId="0" borderId="0"/>
    <xf numFmtId="0" fontId="66" fillId="0" borderId="0"/>
    <xf numFmtId="0" fontId="57" fillId="0" borderId="0"/>
    <xf numFmtId="0" fontId="57" fillId="0" borderId="0"/>
    <xf numFmtId="0" fontId="2" fillId="0" borderId="0"/>
    <xf numFmtId="0" fontId="57" fillId="0" borderId="0"/>
    <xf numFmtId="0" fontId="21" fillId="0" borderId="0"/>
    <xf numFmtId="0" fontId="66" fillId="0" borderId="0"/>
    <xf numFmtId="0" fontId="2" fillId="0" borderId="0"/>
    <xf numFmtId="0" fontId="66" fillId="0" borderId="0"/>
    <xf numFmtId="1" fontId="12" fillId="0" borderId="5">
      <protection locked="0"/>
    </xf>
    <xf numFmtId="0" fontId="27" fillId="0" borderId="0" applyNumberFormat="0" applyAlignment="0" applyProtection="0"/>
    <xf numFmtId="0" fontId="70" fillId="0" borderId="0" applyNumberFormat="0" applyFill="0" applyBorder="0" applyAlignment="0" applyProtection="0"/>
    <xf numFmtId="0" fontId="72" fillId="0" borderId="74" applyNumberFormat="0" applyFill="0" applyAlignment="0" applyProtection="0"/>
    <xf numFmtId="0" fontId="28" fillId="0" borderId="6" applyNumberFormat="0" applyFill="0" applyAlignment="0" applyProtection="0"/>
    <xf numFmtId="0" fontId="71" fillId="0" borderId="74" applyNumberFormat="0" applyFill="0" applyAlignment="0" applyProtection="0"/>
    <xf numFmtId="0" fontId="74" fillId="0" borderId="75" applyNumberFormat="0" applyFill="0" applyAlignment="0" applyProtection="0"/>
    <xf numFmtId="0" fontId="74" fillId="0" borderId="75" applyNumberFormat="0" applyFill="0" applyAlignment="0" applyProtection="0"/>
    <xf numFmtId="0" fontId="73" fillId="0" borderId="75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75" fillId="0" borderId="76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175" fontId="33" fillId="0" borderId="0">
      <alignment horizontal="right"/>
    </xf>
    <xf numFmtId="0" fontId="34" fillId="0" borderId="9" applyNumberFormat="0" applyFill="0" applyAlignment="0" applyProtection="0"/>
    <xf numFmtId="0" fontId="77" fillId="0" borderId="77" applyNumberFormat="0" applyFill="0" applyAlignment="0" applyProtection="0"/>
    <xf numFmtId="176" fontId="12" fillId="0" borderId="0">
      <protection locked="0"/>
    </xf>
    <xf numFmtId="0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6" fillId="24" borderId="10" applyNumberFormat="0" applyAlignment="0" applyProtection="0"/>
    <xf numFmtId="0" fontId="79" fillId="56" borderId="78" applyNumberFormat="0" applyAlignment="0" applyProtection="0"/>
  </cellStyleXfs>
  <cellXfs count="3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6" fillId="0" borderId="0" xfId="11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80" fillId="0" borderId="0" xfId="0" applyFont="1"/>
    <xf numFmtId="0" fontId="66" fillId="0" borderId="0" xfId="0" applyFont="1" applyAlignment="1">
      <alignment vertical="center"/>
    </xf>
    <xf numFmtId="0" fontId="0" fillId="0" borderId="0" xfId="0" applyBorder="1"/>
    <xf numFmtId="0" fontId="81" fillId="0" borderId="0" xfId="0" applyFont="1" applyBorder="1"/>
    <xf numFmtId="0" fontId="82" fillId="0" borderId="0" xfId="0" applyFont="1"/>
    <xf numFmtId="0" fontId="8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4" fillId="0" borderId="0" xfId="0" applyFont="1" applyAlignment="1">
      <alignment horizontal="left" vertical="center" readingOrder="1"/>
    </xf>
    <xf numFmtId="14" fontId="0" fillId="57" borderId="11" xfId="0" applyNumberFormat="1" applyFont="1" applyFill="1" applyBorder="1" applyAlignment="1">
      <alignment horizontal="center"/>
    </xf>
    <xf numFmtId="0" fontId="83" fillId="0" borderId="0" xfId="0" applyFont="1" applyAlignment="1">
      <alignment vertical="center"/>
    </xf>
    <xf numFmtId="0" fontId="81" fillId="57" borderId="11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85" fillId="58" borderId="11" xfId="111" applyNumberFormat="1" applyFont="1" applyFill="1" applyBorder="1" applyAlignment="1" applyProtection="1">
      <alignment horizontal="center" vertical="center"/>
      <protection locked="0"/>
    </xf>
    <xf numFmtId="0" fontId="85" fillId="25" borderId="0" xfId="111" applyFont="1" applyFill="1" applyProtection="1"/>
    <xf numFmtId="0" fontId="85" fillId="25" borderId="0" xfId="111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85" fillId="58" borderId="11" xfId="111" applyFont="1" applyFill="1" applyBorder="1" applyAlignment="1" applyProtection="1">
      <alignment horizontal="center"/>
      <protection locked="0"/>
    </xf>
    <xf numFmtId="184" fontId="85" fillId="58" borderId="11" xfId="111" applyNumberFormat="1" applyFont="1" applyFill="1" applyBorder="1" applyAlignment="1" applyProtection="1">
      <alignment horizontal="center"/>
      <protection locked="0"/>
    </xf>
    <xf numFmtId="0" fontId="85" fillId="0" borderId="0" xfId="111" applyFont="1" applyFill="1" applyAlignment="1">
      <alignment vertical="center"/>
    </xf>
    <xf numFmtId="185" fontId="85" fillId="58" borderId="11" xfId="111" applyNumberFormat="1" applyFont="1" applyFill="1" applyBorder="1" applyAlignment="1" applyProtection="1">
      <alignment horizontal="center"/>
      <protection locked="0"/>
    </xf>
    <xf numFmtId="14" fontId="85" fillId="0" borderId="0" xfId="111" applyNumberFormat="1" applyFont="1" applyFill="1" applyBorder="1" applyAlignment="1" applyProtection="1">
      <alignment horizontal="left"/>
    </xf>
    <xf numFmtId="0" fontId="86" fillId="0" borderId="0" xfId="0" applyFont="1"/>
    <xf numFmtId="0" fontId="86" fillId="0" borderId="0" xfId="0" applyFont="1" applyAlignment="1">
      <alignment horizontal="center"/>
    </xf>
    <xf numFmtId="0" fontId="86" fillId="0" borderId="0" xfId="108" applyFont="1"/>
    <xf numFmtId="0" fontId="0" fillId="58" borderId="11" xfId="0" applyFill="1" applyBorder="1" applyAlignment="1" applyProtection="1">
      <alignment horizontal="center"/>
      <protection locked="0"/>
    </xf>
    <xf numFmtId="0" fontId="0" fillId="58" borderId="11" xfId="0" applyFont="1" applyFill="1" applyBorder="1" applyAlignment="1" applyProtection="1">
      <alignment horizontal="center"/>
      <protection locked="0"/>
    </xf>
    <xf numFmtId="181" fontId="0" fillId="58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86" fillId="0" borderId="12" xfId="0" applyFont="1" applyBorder="1" applyProtection="1">
      <protection hidden="1"/>
    </xf>
    <xf numFmtId="0" fontId="0" fillId="58" borderId="11" xfId="0" applyFont="1" applyFill="1" applyBorder="1" applyAlignment="1" applyProtection="1">
      <alignment horizontal="center" vertical="center"/>
      <protection locked="0"/>
    </xf>
    <xf numFmtId="14" fontId="82" fillId="0" borderId="0" xfId="108" applyNumberFormat="1" applyFont="1" applyFill="1" applyAlignment="1" applyProtection="1">
      <alignment horizontal="left"/>
      <protection hidden="1"/>
    </xf>
    <xf numFmtId="186" fontId="0" fillId="58" borderId="11" xfId="0" applyNumberFormat="1" applyFont="1" applyFill="1" applyBorder="1" applyAlignment="1" applyProtection="1">
      <alignment horizontal="center" vertical="center"/>
      <protection locked="0"/>
    </xf>
    <xf numFmtId="14" fontId="85" fillId="0" borderId="0" xfId="111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82" fillId="0" borderId="0" xfId="108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82" fillId="0" borderId="0" xfId="108" applyFont="1" applyFill="1" applyProtection="1">
      <protection hidden="1"/>
    </xf>
    <xf numFmtId="14" fontId="85" fillId="0" borderId="0" xfId="111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59" borderId="0" xfId="0" applyFont="1" applyFill="1" applyBorder="1" applyAlignment="1" applyProtection="1">
      <alignment vertical="center"/>
      <protection locked="0"/>
    </xf>
    <xf numFmtId="0" fontId="82" fillId="0" borderId="0" xfId="108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86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82" fillId="0" borderId="0" xfId="0" applyFont="1" applyFill="1" applyProtection="1">
      <protection hidden="1"/>
    </xf>
    <xf numFmtId="0" fontId="0" fillId="60" borderId="13" xfId="0" applyFont="1" applyFill="1" applyBorder="1" applyAlignment="1" applyProtection="1">
      <alignment horizontal="center" vertical="center"/>
      <protection locked="0"/>
    </xf>
    <xf numFmtId="0" fontId="0" fillId="60" borderId="14" xfId="0" applyFont="1" applyFill="1" applyBorder="1" applyAlignment="1" applyProtection="1">
      <alignment horizontal="center" vertical="center"/>
      <protection locked="0"/>
    </xf>
    <xf numFmtId="0" fontId="0" fillId="60" borderId="15" xfId="0" applyFont="1" applyFill="1" applyBorder="1" applyAlignment="1" applyProtection="1">
      <alignment horizontal="center" vertical="center"/>
      <protection locked="0"/>
    </xf>
    <xf numFmtId="0" fontId="82" fillId="58" borderId="16" xfId="0" applyFont="1" applyFill="1" applyBorder="1" applyAlignment="1" applyProtection="1">
      <alignment horizontal="center" vertical="center" wrapText="1"/>
      <protection locked="0"/>
    </xf>
    <xf numFmtId="0" fontId="82" fillId="58" borderId="17" xfId="0" applyFont="1" applyFill="1" applyBorder="1" applyAlignment="1" applyProtection="1">
      <alignment horizontal="center" vertical="center" wrapText="1"/>
      <protection locked="0"/>
    </xf>
    <xf numFmtId="0" fontId="82" fillId="58" borderId="18" xfId="0" applyFont="1" applyFill="1" applyBorder="1" applyAlignment="1" applyProtection="1">
      <alignment horizontal="center" vertical="center" wrapText="1"/>
      <protection locked="0"/>
    </xf>
    <xf numFmtId="0" fontId="82" fillId="58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108" applyProtection="1"/>
    <xf numFmtId="0" fontId="82" fillId="0" borderId="0" xfId="108" applyFont="1" applyProtection="1"/>
    <xf numFmtId="0" fontId="82" fillId="0" borderId="0" xfId="108" applyFont="1" applyAlignment="1" applyProtection="1">
      <alignment horizontal="right"/>
    </xf>
    <xf numFmtId="0" fontId="82" fillId="60" borderId="20" xfId="0" applyFont="1" applyFill="1" applyBorder="1" applyAlignment="1" applyProtection="1">
      <alignment horizontal="center" vertical="center"/>
      <protection locked="0"/>
    </xf>
    <xf numFmtId="0" fontId="82" fillId="60" borderId="21" xfId="0" applyFont="1" applyFill="1" applyBorder="1" applyAlignment="1" applyProtection="1">
      <alignment horizontal="center" vertical="center"/>
      <protection locked="0"/>
    </xf>
    <xf numFmtId="0" fontId="82" fillId="60" borderId="11" xfId="0" applyFont="1" applyFill="1" applyBorder="1" applyAlignment="1" applyProtection="1">
      <alignment horizontal="center" vertical="center"/>
      <protection locked="0"/>
    </xf>
    <xf numFmtId="0" fontId="82" fillId="60" borderId="14" xfId="0" applyFont="1" applyFill="1" applyBorder="1" applyAlignment="1" applyProtection="1">
      <alignment horizontal="center" vertical="center"/>
      <protection locked="0"/>
    </xf>
    <xf numFmtId="0" fontId="82" fillId="60" borderId="22" xfId="0" applyFont="1" applyFill="1" applyBorder="1" applyAlignment="1" applyProtection="1">
      <alignment horizontal="center" vertical="center"/>
      <protection locked="0"/>
    </xf>
    <xf numFmtId="0" fontId="82" fillId="60" borderId="15" xfId="0" applyFont="1" applyFill="1" applyBorder="1" applyAlignment="1" applyProtection="1">
      <alignment horizontal="center" vertical="center"/>
      <protection locked="0"/>
    </xf>
    <xf numFmtId="0" fontId="43" fillId="0" borderId="0" xfId="108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82" fillId="0" borderId="0" xfId="108" applyFont="1" applyAlignment="1" applyProtection="1">
      <alignment horizontal="left"/>
    </xf>
    <xf numFmtId="0" fontId="82" fillId="0" borderId="0" xfId="108" applyFont="1" applyFill="1" applyBorder="1" applyAlignment="1" applyProtection="1">
      <alignment horizontal="left"/>
    </xf>
    <xf numFmtId="0" fontId="87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textRotation="90" wrapText="1"/>
    </xf>
    <xf numFmtId="0" fontId="0" fillId="0" borderId="25" xfId="0" applyFont="1" applyBorder="1" applyAlignment="1" applyProtection="1">
      <alignment textRotation="90" wrapText="1"/>
    </xf>
    <xf numFmtId="0" fontId="0" fillId="0" borderId="26" xfId="0" applyFont="1" applyBorder="1" applyAlignment="1" applyProtection="1">
      <alignment textRotation="90" wrapText="1"/>
    </xf>
    <xf numFmtId="0" fontId="0" fillId="0" borderId="18" xfId="0" applyFont="1" applyBorder="1" applyAlignment="1" applyProtection="1">
      <alignment textRotation="90" wrapText="1"/>
    </xf>
    <xf numFmtId="0" fontId="0" fillId="0" borderId="27" xfId="0" applyFont="1" applyBorder="1" applyAlignment="1" applyProtection="1">
      <alignment horizontal="center" textRotation="90" wrapText="1"/>
    </xf>
    <xf numFmtId="0" fontId="0" fillId="0" borderId="28" xfId="0" applyFont="1" applyBorder="1" applyAlignment="1" applyProtection="1">
      <alignment horizontal="center" textRotation="90" wrapText="1"/>
    </xf>
    <xf numFmtId="0" fontId="85" fillId="0" borderId="28" xfId="0" applyFont="1" applyBorder="1" applyAlignment="1" applyProtection="1">
      <alignment horizontal="center" textRotation="90" wrapText="1"/>
    </xf>
    <xf numFmtId="0" fontId="81" fillId="0" borderId="17" xfId="0" applyFont="1" applyBorder="1" applyProtection="1"/>
    <xf numFmtId="0" fontId="82" fillId="0" borderId="29" xfId="108" applyFont="1" applyBorder="1" applyProtection="1"/>
    <xf numFmtId="0" fontId="82" fillId="0" borderId="16" xfId="108" applyFont="1" applyBorder="1" applyAlignment="1" applyProtection="1">
      <alignment horizontal="center"/>
    </xf>
    <xf numFmtId="0" fontId="82" fillId="0" borderId="16" xfId="108" applyFont="1" applyFill="1" applyBorder="1" applyAlignment="1" applyProtection="1">
      <alignment horizontal="center" vertical="center"/>
    </xf>
    <xf numFmtId="0" fontId="81" fillId="0" borderId="30" xfId="0" applyFont="1" applyBorder="1" applyAlignment="1" applyProtection="1">
      <alignment horizontal="center" vertical="center"/>
    </xf>
    <xf numFmtId="0" fontId="81" fillId="0" borderId="27" xfId="0" applyFont="1" applyBorder="1" applyAlignment="1" applyProtection="1">
      <alignment horizontal="center" vertical="center"/>
    </xf>
    <xf numFmtId="0" fontId="81" fillId="0" borderId="31" xfId="0" applyFont="1" applyBorder="1" applyAlignment="1" applyProtection="1">
      <alignment horizontal="center" vertical="center"/>
    </xf>
    <xf numFmtId="0" fontId="81" fillId="0" borderId="32" xfId="0" applyFont="1" applyBorder="1" applyProtection="1"/>
    <xf numFmtId="0" fontId="82" fillId="0" borderId="33" xfId="108" applyFont="1" applyBorder="1" applyProtection="1"/>
    <xf numFmtId="0" fontId="82" fillId="0" borderId="32" xfId="108" applyFont="1" applyBorder="1" applyAlignment="1" applyProtection="1">
      <alignment horizont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37" xfId="0" applyFont="1" applyBorder="1" applyProtection="1"/>
    <xf numFmtId="0" fontId="82" fillId="0" borderId="12" xfId="108" applyFont="1" applyBorder="1" applyProtection="1"/>
    <xf numFmtId="0" fontId="0" fillId="0" borderId="3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81" fillId="0" borderId="37" xfId="0" applyFont="1" applyBorder="1" applyProtection="1"/>
    <xf numFmtId="0" fontId="0" fillId="0" borderId="39" xfId="0" applyFont="1" applyBorder="1" applyProtection="1"/>
    <xf numFmtId="0" fontId="82" fillId="0" borderId="40" xfId="108" applyFont="1" applyBorder="1" applyProtection="1"/>
    <xf numFmtId="0" fontId="82" fillId="0" borderId="41" xfId="108" applyFont="1" applyBorder="1" applyAlignment="1" applyProtection="1">
      <alignment horizont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Protection="1"/>
    <xf numFmtId="0" fontId="88" fillId="0" borderId="79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81" fillId="0" borderId="0" xfId="0" applyFont="1" applyProtection="1"/>
    <xf numFmtId="0" fontId="81" fillId="0" borderId="0" xfId="0" applyFont="1" applyAlignment="1" applyProtection="1">
      <alignment horizontal="center"/>
    </xf>
    <xf numFmtId="0" fontId="86" fillId="0" borderId="0" xfId="0" applyFont="1" applyProtection="1"/>
    <xf numFmtId="0" fontId="0" fillId="57" borderId="43" xfId="0" applyFont="1" applyFill="1" applyBorder="1" applyAlignment="1" applyProtection="1">
      <alignment horizontal="center" vertical="center"/>
    </xf>
    <xf numFmtId="0" fontId="82" fillId="57" borderId="43" xfId="108" applyFont="1" applyFill="1" applyBorder="1" applyAlignment="1" applyProtection="1">
      <alignment horizontal="center" vertical="center" wrapText="1"/>
    </xf>
    <xf numFmtId="0" fontId="0" fillId="61" borderId="44" xfId="0" applyFont="1" applyFill="1" applyBorder="1" applyAlignment="1" applyProtection="1">
      <alignment horizontal="center" vertical="center"/>
    </xf>
    <xf numFmtId="0" fontId="0" fillId="61" borderId="45" xfId="0" applyFont="1" applyFill="1" applyBorder="1" applyAlignment="1" applyProtection="1">
      <alignment horizontal="center" vertical="center"/>
    </xf>
    <xf numFmtId="0" fontId="0" fillId="61" borderId="46" xfId="0" applyFont="1" applyFill="1" applyBorder="1" applyAlignment="1" applyProtection="1">
      <alignment horizontal="center" vertical="center"/>
    </xf>
    <xf numFmtId="0" fontId="0" fillId="62" borderId="17" xfId="0" applyFill="1" applyBorder="1" applyAlignment="1" applyProtection="1">
      <alignment horizontal="left" vertical="center"/>
    </xf>
    <xf numFmtId="14" fontId="81" fillId="62" borderId="29" xfId="0" applyNumberFormat="1" applyFont="1" applyFill="1" applyBorder="1" applyAlignment="1" applyProtection="1">
      <alignment horizontal="center" vertical="center"/>
    </xf>
    <xf numFmtId="0" fontId="0" fillId="57" borderId="47" xfId="0" applyFont="1" applyFill="1" applyBorder="1" applyAlignment="1" applyProtection="1">
      <alignment horizontal="center" vertical="center"/>
    </xf>
    <xf numFmtId="14" fontId="0" fillId="5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57" borderId="47" xfId="0" applyFont="1" applyFill="1" applyBorder="1" applyAlignment="1" applyProtection="1">
      <alignment horizontal="center" vertical="center"/>
      <protection locked="0"/>
    </xf>
    <xf numFmtId="14" fontId="0" fillId="57" borderId="0" xfId="0" applyNumberFormat="1" applyFont="1" applyFill="1" applyBorder="1" applyAlignment="1" applyProtection="1">
      <alignment horizontal="center" vertical="center"/>
      <protection locked="0"/>
    </xf>
    <xf numFmtId="0" fontId="89" fillId="63" borderId="43" xfId="0" applyFont="1" applyFill="1" applyBorder="1" applyAlignment="1" applyProtection="1">
      <alignment horizontal="center" vertical="center" wrapText="1"/>
    </xf>
    <xf numFmtId="164" fontId="90" fillId="64" borderId="48" xfId="108" applyNumberFormat="1" applyFont="1" applyFill="1" applyBorder="1" applyAlignment="1" applyProtection="1">
      <alignment horizontal="center" vertical="center"/>
    </xf>
    <xf numFmtId="164" fontId="90" fillId="64" borderId="49" xfId="108" applyNumberFormat="1" applyFont="1" applyFill="1" applyBorder="1" applyAlignment="1" applyProtection="1">
      <alignment horizontal="center" vertical="center"/>
    </xf>
    <xf numFmtId="0" fontId="47" fillId="64" borderId="46" xfId="108" applyNumberFormat="1" applyFont="1" applyFill="1" applyBorder="1" applyAlignment="1" applyProtection="1">
      <alignment horizontal="center" vertical="center"/>
    </xf>
    <xf numFmtId="10" fontId="89" fillId="65" borderId="48" xfId="0" applyNumberFormat="1" applyFont="1" applyFill="1" applyBorder="1" applyAlignment="1" applyProtection="1">
      <alignment horizontal="center" vertical="center"/>
    </xf>
    <xf numFmtId="0" fontId="89" fillId="65" borderId="48" xfId="0" applyFont="1" applyFill="1" applyBorder="1" applyAlignment="1" applyProtection="1">
      <alignment horizontal="center" vertical="center"/>
    </xf>
    <xf numFmtId="0" fontId="89" fillId="65" borderId="46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/>
    </xf>
    <xf numFmtId="0" fontId="0" fillId="66" borderId="11" xfId="0" applyFont="1" applyFill="1" applyBorder="1" applyAlignment="1" applyProtection="1">
      <alignment horizontal="center"/>
    </xf>
    <xf numFmtId="167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59" borderId="11" xfId="0" applyFont="1" applyFill="1" applyBorder="1" applyAlignment="1" applyProtection="1">
      <alignment horizontal="center" vertical="center"/>
      <protection locked="0"/>
    </xf>
    <xf numFmtId="0" fontId="0" fillId="66" borderId="11" xfId="0" applyFont="1" applyFill="1" applyBorder="1" applyAlignment="1" applyProtection="1">
      <alignment horizontal="left" vertical="center"/>
      <protection locked="0"/>
    </xf>
    <xf numFmtId="182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182" fontId="0" fillId="58" borderId="11" xfId="0" applyNumberForma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 hidden="1"/>
    </xf>
    <xf numFmtId="0" fontId="0" fillId="67" borderId="16" xfId="0" applyFont="1" applyFill="1" applyBorder="1" applyAlignment="1" applyProtection="1">
      <alignment horizontal="center" vertical="center"/>
      <protection locked="0"/>
    </xf>
    <xf numFmtId="0" fontId="0" fillId="59" borderId="50" xfId="0" applyFont="1" applyFill="1" applyBorder="1" applyAlignment="1" applyProtection="1">
      <alignment horizontal="center" vertical="center"/>
      <protection locked="0"/>
    </xf>
    <xf numFmtId="0" fontId="0" fillId="59" borderId="50" xfId="0" applyFill="1" applyBorder="1" applyAlignment="1" applyProtection="1">
      <alignment horizontal="center" vertical="center"/>
      <protection locked="0"/>
    </xf>
    <xf numFmtId="190" fontId="0" fillId="62" borderId="29" xfId="0" applyNumberFormat="1" applyFont="1" applyFill="1" applyBorder="1" applyAlignment="1" applyProtection="1">
      <alignment horizontal="center" vertical="center"/>
    </xf>
    <xf numFmtId="191" fontId="0" fillId="62" borderId="29" xfId="0" applyNumberFormat="1" applyFont="1" applyFill="1" applyBorder="1" applyAlignment="1" applyProtection="1">
      <alignment horizontal="center" vertical="center"/>
    </xf>
    <xf numFmtId="191" fontId="0" fillId="62" borderId="19" xfId="0" applyNumberFormat="1" applyFont="1" applyFill="1" applyBorder="1" applyAlignment="1" applyProtection="1">
      <alignment horizontal="center" vertical="center"/>
    </xf>
    <xf numFmtId="0" fontId="82" fillId="0" borderId="0" xfId="0" applyFont="1" applyProtection="1"/>
    <xf numFmtId="0" fontId="80" fillId="0" borderId="0" xfId="0" applyFont="1" applyProtection="1"/>
    <xf numFmtId="0" fontId="91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92" fillId="0" borderId="0" xfId="0" applyFont="1" applyFill="1" applyProtection="1"/>
    <xf numFmtId="0" fontId="0" fillId="0" borderId="0" xfId="0" applyFont="1" applyFill="1" applyProtection="1"/>
    <xf numFmtId="0" fontId="86" fillId="0" borderId="0" xfId="0" applyFont="1" applyAlignment="1" applyProtection="1">
      <alignment horizontal="center"/>
    </xf>
    <xf numFmtId="0" fontId="81" fillId="63" borderId="11" xfId="0" applyFont="1" applyFill="1" applyBorder="1" applyAlignment="1" applyProtection="1">
      <alignment horizontal="center" vertical="center" wrapText="1"/>
    </xf>
    <xf numFmtId="0" fontId="81" fillId="63" borderId="11" xfId="0" applyFont="1" applyFill="1" applyBorder="1" applyAlignment="1" applyProtection="1">
      <alignment horizontal="center" vertical="center"/>
    </xf>
    <xf numFmtId="188" fontId="82" fillId="63" borderId="11" xfId="0" applyNumberFormat="1" applyFont="1" applyFill="1" applyBorder="1" applyAlignment="1" applyProtection="1">
      <alignment horizontal="center" vertical="center" wrapText="1" readingOrder="1"/>
    </xf>
    <xf numFmtId="0" fontId="0" fillId="57" borderId="11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1" xfId="0" applyBorder="1" applyAlignment="1" applyProtection="1">
      <alignment wrapText="1"/>
    </xf>
    <xf numFmtId="0" fontId="0" fillId="57" borderId="11" xfId="0" applyFont="1" applyFill="1" applyBorder="1" applyProtection="1"/>
    <xf numFmtId="167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wrapText="1"/>
    </xf>
    <xf numFmtId="0" fontId="0" fillId="0" borderId="11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87" fillId="63" borderId="11" xfId="0" applyNumberFormat="1" applyFont="1" applyFill="1" applyBorder="1" applyAlignment="1" applyProtection="1">
      <alignment horizontal="center" vertical="center" wrapText="1" readingOrder="1"/>
    </xf>
    <xf numFmtId="0" fontId="0" fillId="0" borderId="11" xfId="0" applyFont="1" applyBorder="1" applyAlignment="1" applyProtection="1"/>
    <xf numFmtId="0" fontId="0" fillId="0" borderId="0" xfId="0" applyFont="1" applyFill="1" applyBorder="1" applyProtection="1"/>
    <xf numFmtId="0" fontId="83" fillId="57" borderId="26" xfId="0" applyFont="1" applyFill="1" applyBorder="1" applyAlignment="1" applyProtection="1">
      <alignment wrapText="1"/>
    </xf>
    <xf numFmtId="0" fontId="0" fillId="57" borderId="51" xfId="0" applyFont="1" applyFill="1" applyBorder="1" applyProtection="1"/>
    <xf numFmtId="0" fontId="0" fillId="57" borderId="52" xfId="0" applyFont="1" applyFill="1" applyBorder="1" applyProtection="1"/>
    <xf numFmtId="0" fontId="81" fillId="57" borderId="53" xfId="0" applyFont="1" applyFill="1" applyBorder="1" applyProtection="1"/>
    <xf numFmtId="0" fontId="0" fillId="57" borderId="0" xfId="0" applyFont="1" applyFill="1" applyBorder="1" applyProtection="1"/>
    <xf numFmtId="0" fontId="0" fillId="57" borderId="54" xfId="0" applyFont="1" applyFill="1" applyBorder="1" applyProtection="1"/>
    <xf numFmtId="0" fontId="0" fillId="57" borderId="53" xfId="0" applyFont="1" applyFill="1" applyBorder="1" applyProtection="1"/>
    <xf numFmtId="0" fontId="0" fillId="57" borderId="0" xfId="0" applyFont="1" applyFill="1" applyBorder="1" applyAlignment="1" applyProtection="1">
      <alignment horizontal="center" vertical="center"/>
    </xf>
    <xf numFmtId="0" fontId="0" fillId="57" borderId="41" xfId="0" applyFont="1" applyFill="1" applyBorder="1" applyProtection="1"/>
    <xf numFmtId="0" fontId="0" fillId="57" borderId="55" xfId="0" applyFont="1" applyFill="1" applyBorder="1" applyAlignment="1" applyProtection="1">
      <alignment horizontal="center" vertical="center"/>
    </xf>
    <xf numFmtId="167" fontId="0" fillId="57" borderId="55" xfId="0" applyNumberFormat="1" applyFont="1" applyFill="1" applyBorder="1" applyAlignment="1" applyProtection="1">
      <alignment horizontal="center"/>
    </xf>
    <xf numFmtId="0" fontId="0" fillId="57" borderId="55" xfId="0" applyFont="1" applyFill="1" applyBorder="1" applyAlignment="1" applyProtection="1">
      <alignment horizontal="center"/>
    </xf>
    <xf numFmtId="0" fontId="0" fillId="57" borderId="55" xfId="0" applyFont="1" applyFill="1" applyBorder="1" applyProtection="1"/>
    <xf numFmtId="0" fontId="0" fillId="57" borderId="56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82" fillId="0" borderId="0" xfId="0" applyFont="1" applyProtection="1">
      <protection hidden="1"/>
    </xf>
    <xf numFmtId="187" fontId="82" fillId="0" borderId="0" xfId="0" applyNumberFormat="1" applyFont="1" applyProtection="1">
      <protection hidden="1"/>
    </xf>
    <xf numFmtId="0" fontId="8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93" fillId="0" borderId="0" xfId="0" applyFont="1" applyProtection="1"/>
    <xf numFmtId="0" fontId="0" fillId="0" borderId="0" xfId="0" applyAlignment="1" applyProtection="1">
      <alignment horizontal="center"/>
    </xf>
    <xf numFmtId="0" fontId="0" fillId="57" borderId="57" xfId="0" applyFill="1" applyBorder="1" applyAlignment="1" applyProtection="1">
      <alignment horizontal="center" vertical="center"/>
    </xf>
    <xf numFmtId="0" fontId="2" fillId="57" borderId="38" xfId="108" applyFont="1" applyFill="1" applyBorder="1" applyAlignment="1" applyProtection="1">
      <alignment horizontal="center" vertical="center" wrapText="1"/>
    </xf>
    <xf numFmtId="0" fontId="2" fillId="57" borderId="11" xfId="108" applyFont="1" applyFill="1" applyBorder="1" applyAlignment="1" applyProtection="1">
      <alignment horizontal="center" vertical="center" wrapText="1"/>
    </xf>
    <xf numFmtId="0" fontId="0" fillId="68" borderId="53" xfId="0" applyFill="1" applyBorder="1" applyAlignment="1" applyProtection="1">
      <alignment horizontal="center" vertical="center"/>
    </xf>
    <xf numFmtId="177" fontId="56" fillId="68" borderId="0" xfId="86" applyNumberFormat="1" applyFont="1" applyFill="1" applyBorder="1" applyAlignment="1" applyProtection="1">
      <alignment horizontal="center" vertical="center"/>
    </xf>
    <xf numFmtId="164" fontId="3" fillId="68" borderId="0" xfId="108" applyNumberFormat="1" applyFont="1" applyFill="1" applyBorder="1" applyAlignment="1" applyProtection="1">
      <alignment horizontal="center" vertical="center"/>
    </xf>
    <xf numFmtId="177" fontId="56" fillId="68" borderId="54" xfId="86" applyNumberFormat="1" applyFont="1" applyFill="1" applyBorder="1" applyAlignment="1" applyProtection="1">
      <alignment horizontal="center" vertical="center"/>
    </xf>
    <xf numFmtId="0" fontId="0" fillId="63" borderId="58" xfId="0" applyFill="1" applyBorder="1" applyProtection="1"/>
    <xf numFmtId="0" fontId="0" fillId="63" borderId="53" xfId="0" applyFill="1" applyBorder="1" applyProtection="1"/>
    <xf numFmtId="179" fontId="56" fillId="0" borderId="0" xfId="86" applyNumberFormat="1" applyFont="1" applyBorder="1" applyAlignment="1" applyProtection="1">
      <alignment horizontal="center"/>
    </xf>
    <xf numFmtId="180" fontId="56" fillId="0" borderId="0" xfId="86" applyNumberFormat="1" applyFont="1" applyBorder="1" applyProtection="1"/>
    <xf numFmtId="180" fontId="56" fillId="0" borderId="54" xfId="86" applyNumberFormat="1" applyFont="1" applyBorder="1" applyProtection="1"/>
    <xf numFmtId="0" fontId="0" fillId="63" borderId="59" xfId="0" applyFill="1" applyBorder="1" applyProtection="1"/>
    <xf numFmtId="0" fontId="0" fillId="0" borderId="55" xfId="0" applyBorder="1" applyProtection="1"/>
    <xf numFmtId="0" fontId="0" fillId="63" borderId="60" xfId="0" applyFill="1" applyBorder="1" applyProtection="1"/>
    <xf numFmtId="0" fontId="0" fillId="63" borderId="41" xfId="0" applyFill="1" applyBorder="1" applyProtection="1"/>
    <xf numFmtId="0" fontId="0" fillId="0" borderId="0" xfId="0" applyFill="1" applyBorder="1" applyProtection="1"/>
    <xf numFmtId="0" fontId="2" fillId="0" borderId="0" xfId="108" applyAlignment="1" applyProtection="1">
      <alignment vertical="center"/>
    </xf>
    <xf numFmtId="0" fontId="2" fillId="0" borderId="0" xfId="108" applyFont="1" applyBorder="1" applyAlignment="1" applyProtection="1">
      <alignment vertical="center"/>
    </xf>
    <xf numFmtId="0" fontId="2" fillId="0" borderId="44" xfId="108" applyFont="1" applyBorder="1" applyAlignment="1" applyProtection="1">
      <alignment vertical="center"/>
    </xf>
    <xf numFmtId="0" fontId="2" fillId="0" borderId="46" xfId="108" applyFont="1" applyBorder="1" applyAlignment="1" applyProtection="1">
      <alignment vertical="center"/>
    </xf>
    <xf numFmtId="0" fontId="2" fillId="0" borderId="11" xfId="108" applyFont="1" applyBorder="1" applyAlignment="1" applyProtection="1">
      <alignment vertical="center"/>
    </xf>
    <xf numFmtId="0" fontId="0" fillId="0" borderId="11" xfId="0" applyBorder="1" applyProtection="1"/>
    <xf numFmtId="0" fontId="2" fillId="0" borderId="61" xfId="108" applyFont="1" applyBorder="1" applyAlignment="1" applyProtection="1">
      <alignment vertical="center"/>
    </xf>
    <xf numFmtId="0" fontId="2" fillId="0" borderId="35" xfId="108" applyFont="1" applyBorder="1" applyAlignment="1" applyProtection="1">
      <alignment vertical="center"/>
    </xf>
    <xf numFmtId="0" fontId="2" fillId="0" borderId="11" xfId="108" applyFont="1" applyBorder="1" applyAlignment="1" applyProtection="1">
      <alignment horizontal="center" vertical="center"/>
    </xf>
    <xf numFmtId="0" fontId="2" fillId="0" borderId="36" xfId="108" applyFont="1" applyBorder="1" applyAlignment="1" applyProtection="1">
      <alignment horizontal="center" vertical="center"/>
    </xf>
    <xf numFmtId="0" fontId="2" fillId="0" borderId="61" xfId="108" applyFont="1" applyBorder="1" applyAlignment="1" applyProtection="1">
      <alignment horizontal="center" vertical="center"/>
    </xf>
    <xf numFmtId="0" fontId="2" fillId="63" borderId="11" xfId="108" applyFont="1" applyFill="1" applyBorder="1" applyAlignment="1" applyProtection="1">
      <alignment horizontal="center" vertical="center"/>
    </xf>
    <xf numFmtId="0" fontId="2" fillId="63" borderId="11" xfId="108" applyFont="1" applyFill="1" applyBorder="1" applyAlignment="1" applyProtection="1">
      <alignment horizontal="center" vertical="center" wrapText="1"/>
    </xf>
    <xf numFmtId="0" fontId="2" fillId="0" borderId="35" xfId="108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" fillId="0" borderId="11" xfId="108" quotePrefix="1" applyFont="1" applyBorder="1" applyAlignment="1" applyProtection="1">
      <alignment horizontal="center" vertical="center"/>
    </xf>
    <xf numFmtId="0" fontId="2" fillId="69" borderId="11" xfId="108" applyFont="1" applyFill="1" applyBorder="1" applyAlignment="1" applyProtection="1">
      <alignment horizontal="justify" vertical="center"/>
    </xf>
    <xf numFmtId="170" fontId="2" fillId="0" borderId="11" xfId="108" applyNumberFormat="1" applyFont="1" applyBorder="1" applyAlignment="1" applyProtection="1">
      <alignment vertical="center"/>
    </xf>
    <xf numFmtId="170" fontId="2" fillId="0" borderId="11" xfId="108" applyNumberFormat="1" applyFont="1" applyBorder="1" applyAlignment="1" applyProtection="1">
      <alignment horizontal="center" vertical="center"/>
    </xf>
    <xf numFmtId="169" fontId="2" fillId="0" borderId="11" xfId="108" applyNumberFormat="1" applyFont="1" applyBorder="1" applyAlignment="1" applyProtection="1">
      <alignment horizontal="center" vertical="center"/>
    </xf>
    <xf numFmtId="0" fontId="2" fillId="70" borderId="11" xfId="108" applyFont="1" applyFill="1" applyBorder="1" applyAlignment="1" applyProtection="1">
      <alignment horizontal="justify" vertical="center"/>
    </xf>
    <xf numFmtId="0" fontId="2" fillId="0" borderId="0" xfId="108" applyFont="1" applyBorder="1" applyAlignment="1" applyProtection="1">
      <alignment horizontal="center" vertical="center"/>
    </xf>
    <xf numFmtId="0" fontId="2" fillId="0" borderId="0" xfId="108" applyFont="1" applyAlignment="1" applyProtection="1">
      <alignment vertical="center"/>
    </xf>
    <xf numFmtId="170" fontId="2" fillId="0" borderId="0" xfId="108" applyNumberFormat="1" applyFont="1" applyBorder="1" applyAlignment="1" applyProtection="1">
      <alignment vertical="center"/>
    </xf>
    <xf numFmtId="0" fontId="2" fillId="71" borderId="11" xfId="108" applyFont="1" applyFill="1" applyBorder="1" applyAlignment="1" applyProtection="1">
      <alignment vertical="center" wrapText="1"/>
    </xf>
    <xf numFmtId="0" fontId="2" fillId="65" borderId="11" xfId="108" applyFont="1" applyFill="1" applyBorder="1" applyAlignment="1" applyProtection="1">
      <alignment horizontal="justify" vertical="center"/>
    </xf>
    <xf numFmtId="0" fontId="2" fillId="72" borderId="11" xfId="108" applyFont="1" applyFill="1" applyBorder="1" applyAlignment="1" applyProtection="1">
      <alignment horizontal="justify" vertical="center"/>
    </xf>
    <xf numFmtId="0" fontId="2" fillId="57" borderId="0" xfId="108" applyFont="1" applyFill="1" applyBorder="1" applyAlignment="1" applyProtection="1">
      <alignment vertical="center"/>
    </xf>
    <xf numFmtId="1" fontId="82" fillId="0" borderId="0" xfId="0" applyNumberFormat="1" applyFont="1" applyProtection="1">
      <protection hidden="1"/>
    </xf>
    <xf numFmtId="0" fontId="38" fillId="0" borderId="0" xfId="0" applyFont="1" applyAlignment="1" applyProtection="1">
      <alignment horizontal="center" vertical="center" wrapText="1"/>
    </xf>
    <xf numFmtId="0" fontId="0" fillId="58" borderId="57" xfId="0" applyFont="1" applyFill="1" applyBorder="1" applyAlignment="1" applyProtection="1">
      <alignment horizontal="right"/>
      <protection locked="0"/>
    </xf>
    <xf numFmtId="0" fontId="0" fillId="58" borderId="38" xfId="0" applyFont="1" applyFill="1" applyBorder="1" applyProtection="1">
      <protection locked="0"/>
    </xf>
    <xf numFmtId="0" fontId="87" fillId="0" borderId="0" xfId="0" applyFont="1"/>
    <xf numFmtId="0" fontId="82" fillId="0" borderId="0" xfId="0" applyFont="1" applyAlignment="1">
      <alignment horizontal="center" vertical="center"/>
    </xf>
    <xf numFmtId="0" fontId="82" fillId="0" borderId="0" xfId="0" applyFont="1" applyFill="1" applyAlignment="1" applyProtection="1">
      <alignment horizontal="center" vertical="center"/>
      <protection hidden="1"/>
    </xf>
    <xf numFmtId="0" fontId="82" fillId="66" borderId="0" xfId="0" applyFont="1" applyFill="1" applyProtection="1">
      <protection hidden="1"/>
    </xf>
    <xf numFmtId="0" fontId="82" fillId="66" borderId="0" xfId="0" applyFont="1" applyFill="1"/>
    <xf numFmtId="0" fontId="82" fillId="66" borderId="0" xfId="0" applyFont="1" applyFill="1" applyAlignment="1" applyProtection="1">
      <alignment horizontal="center"/>
      <protection hidden="1"/>
    </xf>
    <xf numFmtId="0" fontId="82" fillId="66" borderId="0" xfId="0" quotePrefix="1" applyFont="1" applyFill="1" applyProtection="1">
      <protection hidden="1"/>
    </xf>
    <xf numFmtId="0" fontId="82" fillId="0" borderId="0" xfId="0" applyFont="1" applyFill="1" applyAlignment="1" applyProtection="1">
      <alignment horizontal="left"/>
      <protection hidden="1"/>
    </xf>
    <xf numFmtId="0" fontId="87" fillId="57" borderId="43" xfId="108" applyFont="1" applyFill="1" applyBorder="1" applyAlignment="1" applyProtection="1">
      <alignment horizontal="center" vertical="center" wrapText="1"/>
    </xf>
    <xf numFmtId="190" fontId="0" fillId="60" borderId="0" xfId="0" applyNumberFormat="1" applyFont="1" applyFill="1" applyBorder="1" applyAlignment="1" applyProtection="1">
      <alignment horizontal="center" vertical="center"/>
      <protection locked="0"/>
    </xf>
    <xf numFmtId="191" fontId="0" fillId="60" borderId="0" xfId="0" applyNumberFormat="1" applyFont="1" applyFill="1" applyBorder="1" applyAlignment="1" applyProtection="1">
      <alignment horizontal="center" vertical="center"/>
      <protection locked="0"/>
    </xf>
    <xf numFmtId="191" fontId="0" fillId="60" borderId="62" xfId="0" applyNumberFormat="1" applyFont="1" applyFill="1" applyBorder="1" applyAlignment="1" applyProtection="1">
      <alignment horizontal="center" vertical="center"/>
      <protection locked="0"/>
    </xf>
    <xf numFmtId="183" fontId="0" fillId="60" borderId="0" xfId="0" applyNumberFormat="1" applyFont="1" applyFill="1" applyBorder="1" applyAlignment="1" applyProtection="1">
      <alignment horizontal="center" vertical="center"/>
      <protection locked="0"/>
    </xf>
    <xf numFmtId="165" fontId="0" fillId="60" borderId="0" xfId="0" applyNumberFormat="1" applyFont="1" applyFill="1" applyBorder="1" applyAlignment="1" applyProtection="1">
      <alignment horizontal="center" vertical="center"/>
      <protection locked="0"/>
    </xf>
    <xf numFmtId="165" fontId="0" fillId="60" borderId="62" xfId="0" applyNumberFormat="1" applyFont="1" applyFill="1" applyBorder="1" applyAlignment="1" applyProtection="1">
      <alignment horizontal="center" vertical="center"/>
      <protection locked="0"/>
    </xf>
    <xf numFmtId="194" fontId="0" fillId="0" borderId="11" xfId="0" applyNumberFormat="1" applyFont="1" applyFill="1" applyBorder="1" applyAlignment="1" applyProtection="1">
      <alignment horizontal="left" vertical="center"/>
    </xf>
    <xf numFmtId="194" fontId="0" fillId="0" borderId="11" xfId="0" applyNumberFormat="1" applyFont="1" applyFill="1" applyBorder="1" applyAlignment="1" applyProtection="1">
      <alignment horizontal="left" vertical="center"/>
      <protection locked="0"/>
    </xf>
    <xf numFmtId="194" fontId="0" fillId="0" borderId="11" xfId="0" applyNumberFormat="1" applyFont="1" applyFill="1" applyBorder="1" applyAlignment="1" applyProtection="1">
      <alignment horizontal="center" vertical="center"/>
    </xf>
    <xf numFmtId="167" fontId="0" fillId="0" borderId="11" xfId="0" applyNumberFormat="1" applyFont="1" applyFill="1" applyBorder="1" applyAlignment="1" applyProtection="1">
      <alignment horizontal="center" vertical="center"/>
    </xf>
    <xf numFmtId="194" fontId="0" fillId="0" borderId="11" xfId="0" applyNumberFormat="1" applyFont="1" applyFill="1" applyBorder="1" applyAlignment="1" applyProtection="1">
      <alignment horizontal="center" vertical="center"/>
      <protection locked="0"/>
    </xf>
    <xf numFmtId="167" fontId="0" fillId="0" borderId="11" xfId="0" applyNumberFormat="1" applyFont="1" applyFill="1" applyBorder="1" applyAlignment="1" applyProtection="1">
      <alignment horizontal="center" vertical="center"/>
      <protection locked="0"/>
    </xf>
    <xf numFmtId="194" fontId="0" fillId="0" borderId="11" xfId="0" applyNumberFormat="1" applyFont="1" applyBorder="1" applyAlignment="1" applyProtection="1">
      <alignment horizontal="center" vertical="center"/>
    </xf>
    <xf numFmtId="194" fontId="0" fillId="73" borderId="0" xfId="0" applyNumberFormat="1" applyFont="1" applyFill="1" applyBorder="1" applyAlignment="1" applyProtection="1">
      <alignment horizontal="center"/>
    </xf>
    <xf numFmtId="191" fontId="0" fillId="0" borderId="11" xfId="0" applyNumberFormat="1" applyFont="1" applyFill="1" applyBorder="1" applyAlignment="1" applyProtection="1">
      <alignment horizontal="left" vertical="center"/>
      <protection locked="0"/>
    </xf>
    <xf numFmtId="0" fontId="82" fillId="59" borderId="0" xfId="0" applyNumberFormat="1" applyFont="1" applyFill="1" applyProtection="1">
      <protection hidden="1"/>
    </xf>
    <xf numFmtId="0" fontId="87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18" xfId="0" applyNumberFormat="1" applyFont="1" applyFill="1" applyBorder="1" applyAlignment="1" applyProtection="1">
      <alignment horizontal="center" vertical="center"/>
    </xf>
    <xf numFmtId="167" fontId="0" fillId="59" borderId="63" xfId="0" applyNumberFormat="1" applyFont="1" applyFill="1" applyBorder="1" applyAlignment="1" applyProtection="1">
      <alignment horizontal="center" vertical="center"/>
      <protection locked="0"/>
    </xf>
    <xf numFmtId="0" fontId="0" fillId="74" borderId="29" xfId="0" applyFont="1" applyFill="1" applyBorder="1" applyAlignment="1" applyProtection="1">
      <alignment vertical="center"/>
    </xf>
    <xf numFmtId="0" fontId="94" fillId="57" borderId="43" xfId="108" applyFont="1" applyFill="1" applyBorder="1" applyAlignment="1" applyProtection="1">
      <alignment horizontal="center" vertical="center" wrapText="1"/>
    </xf>
    <xf numFmtId="0" fontId="0" fillId="62" borderId="23" xfId="0" applyFont="1" applyFill="1" applyBorder="1" applyAlignment="1" applyProtection="1">
      <alignment horizontal="center" vertical="center"/>
    </xf>
    <xf numFmtId="0" fontId="0" fillId="60" borderId="62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86" fillId="75" borderId="11" xfId="0" applyNumberFormat="1" applyFont="1" applyFill="1" applyBorder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 horizontal="center"/>
    </xf>
    <xf numFmtId="0" fontId="82" fillId="60" borderId="64" xfId="0" applyFont="1" applyFill="1" applyBorder="1" applyAlignment="1" applyProtection="1">
      <alignment horizontal="center" vertical="center"/>
      <protection locked="0"/>
    </xf>
    <xf numFmtId="0" fontId="82" fillId="60" borderId="38" xfId="0" applyFont="1" applyFill="1" applyBorder="1" applyAlignment="1" applyProtection="1">
      <alignment horizontal="center" vertical="center"/>
      <protection locked="0"/>
    </xf>
    <xf numFmtId="0" fontId="82" fillId="60" borderId="42" xfId="0" applyFont="1" applyFill="1" applyBorder="1" applyAlignment="1" applyProtection="1">
      <alignment horizontal="center" vertical="center"/>
      <protection locked="0"/>
    </xf>
    <xf numFmtId="0" fontId="87" fillId="0" borderId="65" xfId="108" applyFont="1" applyBorder="1" applyAlignment="1" applyProtection="1">
      <alignment horizontal="center"/>
    </xf>
    <xf numFmtId="0" fontId="87" fillId="0" borderId="66" xfId="108" applyFont="1" applyBorder="1" applyAlignment="1" applyProtection="1">
      <alignment horizontal="center"/>
    </xf>
    <xf numFmtId="0" fontId="87" fillId="0" borderId="67" xfId="108" applyFont="1" applyBorder="1" applyAlignment="1" applyProtection="1">
      <alignment horizontal="center"/>
    </xf>
    <xf numFmtId="178" fontId="56" fillId="0" borderId="0" xfId="87" applyNumberFormat="1" applyFont="1" applyBorder="1" applyProtection="1"/>
    <xf numFmtId="178" fontId="56" fillId="0" borderId="0" xfId="87" applyNumberFormat="1" applyFont="1" applyBorder="1" applyAlignment="1" applyProtection="1">
      <alignment vertical="center"/>
    </xf>
    <xf numFmtId="179" fontId="56" fillId="0" borderId="0" xfId="87" applyNumberFormat="1" applyFont="1" applyBorder="1" applyAlignment="1" applyProtection="1">
      <alignment horizontal="center"/>
    </xf>
    <xf numFmtId="180" fontId="56" fillId="0" borderId="0" xfId="87" applyNumberFormat="1" applyFont="1" applyBorder="1" applyProtection="1"/>
    <xf numFmtId="180" fontId="56" fillId="0" borderId="54" xfId="87" applyNumberFormat="1" applyFont="1" applyBorder="1" applyProtection="1"/>
    <xf numFmtId="178" fontId="82" fillId="64" borderId="0" xfId="87" applyNumberFormat="1" applyFont="1" applyFill="1" applyBorder="1" applyProtection="1"/>
    <xf numFmtId="179" fontId="82" fillId="64" borderId="0" xfId="87" applyNumberFormat="1" applyFont="1" applyFill="1" applyBorder="1" applyAlignment="1" applyProtection="1">
      <alignment horizontal="center"/>
    </xf>
    <xf numFmtId="180" fontId="82" fillId="64" borderId="0" xfId="87" applyNumberFormat="1" applyFont="1" applyFill="1" applyBorder="1" applyProtection="1"/>
    <xf numFmtId="180" fontId="82" fillId="64" borderId="54" xfId="87" applyNumberFormat="1" applyFont="1" applyFill="1" applyBorder="1" applyProtection="1"/>
    <xf numFmtId="178" fontId="82" fillId="76" borderId="0" xfId="87" applyNumberFormat="1" applyFont="1" applyFill="1" applyBorder="1" applyProtection="1"/>
    <xf numFmtId="179" fontId="82" fillId="76" borderId="0" xfId="87" applyNumberFormat="1" applyFont="1" applyFill="1" applyBorder="1" applyAlignment="1" applyProtection="1">
      <alignment horizontal="center"/>
    </xf>
    <xf numFmtId="180" fontId="82" fillId="76" borderId="0" xfId="87" applyNumberFormat="1" applyFont="1" applyFill="1" applyBorder="1" applyProtection="1"/>
    <xf numFmtId="180" fontId="82" fillId="76" borderId="54" xfId="87" applyNumberFormat="1" applyFont="1" applyFill="1" applyBorder="1" applyProtection="1"/>
    <xf numFmtId="178" fontId="56" fillId="64" borderId="0" xfId="87" applyNumberFormat="1" applyFont="1" applyFill="1" applyBorder="1" applyProtection="1"/>
    <xf numFmtId="179" fontId="56" fillId="64" borderId="0" xfId="87" applyNumberFormat="1" applyFont="1" applyFill="1" applyBorder="1" applyAlignment="1" applyProtection="1">
      <alignment horizontal="center"/>
    </xf>
    <xf numFmtId="180" fontId="56" fillId="64" borderId="0" xfId="87" applyNumberFormat="1" applyFont="1" applyFill="1" applyBorder="1" applyProtection="1"/>
    <xf numFmtId="180" fontId="56" fillId="64" borderId="54" xfId="87" applyNumberFormat="1" applyFont="1" applyFill="1" applyBorder="1" applyProtection="1"/>
    <xf numFmtId="178" fontId="82" fillId="76" borderId="55" xfId="87" applyNumberFormat="1" applyFont="1" applyFill="1" applyBorder="1" applyProtection="1"/>
    <xf numFmtId="179" fontId="82" fillId="76" borderId="55" xfId="87" applyNumberFormat="1" applyFont="1" applyFill="1" applyBorder="1" applyAlignment="1" applyProtection="1">
      <alignment horizontal="center"/>
    </xf>
    <xf numFmtId="180" fontId="82" fillId="76" borderId="55" xfId="87" applyNumberFormat="1" applyFont="1" applyFill="1" applyBorder="1" applyProtection="1"/>
    <xf numFmtId="180" fontId="82" fillId="76" borderId="56" xfId="87" applyNumberFormat="1" applyFont="1" applyFill="1" applyBorder="1" applyProtection="1"/>
    <xf numFmtId="0" fontId="0" fillId="57" borderId="11" xfId="0" applyFill="1" applyBorder="1" applyAlignment="1">
      <alignment horizontal="center"/>
    </xf>
    <xf numFmtId="1" fontId="82" fillId="0" borderId="0" xfId="108" applyNumberFormat="1" applyFont="1" applyFill="1" applyAlignment="1" applyProtection="1">
      <alignment horizontal="left"/>
      <protection hidden="1"/>
    </xf>
    <xf numFmtId="1" fontId="82" fillId="0" borderId="0" xfId="108" applyNumberFormat="1" applyFont="1" applyFill="1" applyAlignment="1" applyProtection="1">
      <protection hidden="1"/>
    </xf>
    <xf numFmtId="0" fontId="82" fillId="0" borderId="0" xfId="108" applyFont="1" applyFill="1" applyAlignment="1" applyProtection="1">
      <protection hidden="1"/>
    </xf>
    <xf numFmtId="49" fontId="0" fillId="58" borderId="11" xfId="0" applyNumberFormat="1" applyFont="1" applyFill="1" applyBorder="1" applyAlignment="1" applyProtection="1">
      <alignment horizontal="center"/>
      <protection locked="0"/>
    </xf>
    <xf numFmtId="0" fontId="95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82" fillId="63" borderId="53" xfId="0" applyFont="1" applyFill="1" applyBorder="1" applyProtection="1"/>
    <xf numFmtId="193" fontId="0" fillId="62" borderId="68" xfId="0" applyNumberFormat="1" applyFont="1" applyFill="1" applyBorder="1" applyAlignment="1" applyProtection="1">
      <alignment horizontal="center" vertical="center"/>
    </xf>
    <xf numFmtId="192" fontId="0" fillId="62" borderId="18" xfId="0" applyNumberFormat="1" applyFont="1" applyFill="1" applyBorder="1" applyAlignment="1" applyProtection="1">
      <alignment horizontal="center" vertical="center"/>
    </xf>
    <xf numFmtId="168" fontId="0" fillId="60" borderId="69" xfId="0" applyNumberFormat="1" applyFont="1" applyFill="1" applyBorder="1" applyAlignment="1" applyProtection="1">
      <alignment horizontal="center" vertical="center"/>
      <protection locked="0"/>
    </xf>
    <xf numFmtId="192" fontId="0" fillId="60" borderId="63" xfId="0" applyNumberFormat="1" applyFont="1" applyFill="1" applyBorder="1" applyAlignment="1" applyProtection="1">
      <alignment horizontal="center" vertical="center"/>
      <protection locked="0"/>
    </xf>
    <xf numFmtId="183" fontId="0" fillId="60" borderId="63" xfId="0" applyNumberFormat="1" applyFont="1" applyFill="1" applyBorder="1" applyAlignment="1" applyProtection="1">
      <alignment vertical="center"/>
      <protection locked="0"/>
    </xf>
    <xf numFmtId="0" fontId="0" fillId="61" borderId="18" xfId="0" applyFont="1" applyFill="1" applyBorder="1" applyAlignment="1" applyProtection="1">
      <alignment horizontal="center" vertical="center"/>
    </xf>
    <xf numFmtId="0" fontId="0" fillId="61" borderId="27" xfId="0" applyFont="1" applyFill="1" applyBorder="1" applyAlignment="1" applyProtection="1">
      <alignment horizontal="center" textRotation="90" wrapText="1"/>
    </xf>
    <xf numFmtId="0" fontId="82" fillId="61" borderId="18" xfId="0" applyFont="1" applyFill="1" applyBorder="1" applyAlignment="1" applyProtection="1">
      <alignment horizontal="center" vertical="center" wrapText="1"/>
      <protection locked="0"/>
    </xf>
    <xf numFmtId="0" fontId="0" fillId="61" borderId="36" xfId="0" applyFont="1" applyFill="1" applyBorder="1" applyAlignment="1" applyProtection="1">
      <alignment horizontal="center" vertical="center"/>
    </xf>
    <xf numFmtId="0" fontId="0" fillId="61" borderId="11" xfId="0" applyFont="1" applyFill="1" applyBorder="1" applyAlignment="1" applyProtection="1">
      <alignment horizontal="center" vertical="center"/>
    </xf>
    <xf numFmtId="0" fontId="0" fillId="61" borderId="22" xfId="0" applyFont="1" applyFill="1" applyBorder="1" applyAlignment="1" applyProtection="1">
      <alignment horizontal="center" vertical="center"/>
    </xf>
    <xf numFmtId="0" fontId="65" fillId="58" borderId="11" xfId="85" applyFill="1" applyBorder="1" applyAlignment="1" applyProtection="1">
      <alignment horizontal="center"/>
      <protection locked="0"/>
    </xf>
    <xf numFmtId="195" fontId="0" fillId="60" borderId="0" xfId="0" applyNumberFormat="1" applyFont="1" applyFill="1" applyBorder="1" applyAlignment="1" applyProtection="1">
      <alignment horizontal="center" vertical="center"/>
      <protection locked="0"/>
    </xf>
    <xf numFmtId="0" fontId="82" fillId="61" borderId="38" xfId="0" applyFont="1" applyFill="1" applyBorder="1" applyAlignment="1" applyProtection="1">
      <alignment horizontal="center" vertical="center"/>
      <protection locked="0"/>
    </xf>
    <xf numFmtId="0" fontId="82" fillId="61" borderId="11" xfId="0" applyFont="1" applyFill="1" applyBorder="1" applyAlignment="1" applyProtection="1">
      <alignment horizontal="center" vertical="center"/>
      <protection locked="0"/>
    </xf>
    <xf numFmtId="0" fontId="82" fillId="61" borderId="14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87" fillId="0" borderId="17" xfId="108" applyFont="1" applyBorder="1" applyAlignment="1" applyProtection="1">
      <alignment horizontal="left" vertical="center"/>
    </xf>
    <xf numFmtId="0" fontId="87" fillId="0" borderId="29" xfId="108" applyFont="1" applyBorder="1" applyAlignment="1" applyProtection="1">
      <alignment horizontal="left" vertical="center"/>
    </xf>
    <xf numFmtId="0" fontId="87" fillId="0" borderId="19" xfId="108" applyFont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2" fillId="0" borderId="43" xfId="108" applyFont="1" applyBorder="1" applyAlignment="1" applyProtection="1">
      <alignment horizontal="center" vertical="center" wrapText="1"/>
    </xf>
    <xf numFmtId="0" fontId="2" fillId="0" borderId="36" xfId="108" applyFont="1" applyBorder="1" applyAlignment="1" applyProtection="1">
      <alignment horizontal="center" vertical="center"/>
    </xf>
    <xf numFmtId="0" fontId="2" fillId="0" borderId="44" xfId="108" applyFont="1" applyBorder="1" applyAlignment="1" applyProtection="1">
      <alignment horizontal="center" vertical="center"/>
    </xf>
    <xf numFmtId="0" fontId="2" fillId="0" borderId="48" xfId="108" applyFont="1" applyBorder="1" applyAlignment="1" applyProtection="1">
      <alignment horizontal="center" vertical="center"/>
    </xf>
    <xf numFmtId="0" fontId="2" fillId="0" borderId="46" xfId="108" applyFont="1" applyBorder="1" applyAlignment="1" applyProtection="1">
      <alignment horizontal="center" vertical="center"/>
    </xf>
  </cellXfs>
  <cellStyles count="153">
    <cellStyle name="1." xfId="1"/>
    <cellStyle name="20 % - Akzent1 2" xfId="2"/>
    <cellStyle name="20 % - Akzent1 2 2" xfId="3"/>
    <cellStyle name="20 % - Akzent1 3" xfId="4"/>
    <cellStyle name="20 % - Akzent2 2" xfId="5"/>
    <cellStyle name="20 % - Akzent2 2 2" xfId="6"/>
    <cellStyle name="20 % - Akzent2 3" xfId="7"/>
    <cellStyle name="20 % - Akzent3 2" xfId="8"/>
    <cellStyle name="20 % - Akzent3 2 2" xfId="9"/>
    <cellStyle name="20 % - Akzent3 3" xfId="10"/>
    <cellStyle name="20 % - Akzent4 2" xfId="11"/>
    <cellStyle name="20 % - Akzent4 2 2" xfId="12"/>
    <cellStyle name="20 % - Akzent4 3" xfId="13"/>
    <cellStyle name="20 % - Akzent5 2" xfId="14"/>
    <cellStyle name="20 % - Akzent5 2 2" xfId="15"/>
    <cellStyle name="20 % - Akzent5 3" xfId="16"/>
    <cellStyle name="20 % - Akzent6 2" xfId="17"/>
    <cellStyle name="20 % - Akzent6 2 2" xfId="18"/>
    <cellStyle name="20 % - Akzent6 3" xfId="19"/>
    <cellStyle name="40 % - Akzent1 2" xfId="20"/>
    <cellStyle name="40 % - Akzent1 2 2" xfId="21"/>
    <cellStyle name="40 % - Akzent1 3" xfId="22"/>
    <cellStyle name="40 % - Akzent2 2" xfId="23"/>
    <cellStyle name="40 % - Akzent2 2 2" xfId="24"/>
    <cellStyle name="40 % - Akzent2 3" xfId="25"/>
    <cellStyle name="40 % - Akzent3 2" xfId="26"/>
    <cellStyle name="40 % - Akzent3 2 2" xfId="27"/>
    <cellStyle name="40 % - Akzent3 3" xfId="28"/>
    <cellStyle name="40 % - Akzent4 2" xfId="29"/>
    <cellStyle name="40 % - Akzent4 2 2" xfId="30"/>
    <cellStyle name="40 % - Akzent4 3" xfId="31"/>
    <cellStyle name="40 % - Akzent5 2" xfId="32"/>
    <cellStyle name="40 % - Akzent5 2 2" xfId="33"/>
    <cellStyle name="40 % - Akzent5 3" xfId="34"/>
    <cellStyle name="40 % - Akzent6 2" xfId="35"/>
    <cellStyle name="40 % - Akzent6 2 2" xfId="36"/>
    <cellStyle name="40 % - Akzent6 3" xfId="37"/>
    <cellStyle name="60 % - Akzent1 2" xfId="38"/>
    <cellStyle name="60 % - Akzent1 2 2" xfId="39"/>
    <cellStyle name="60 % - Akzent2 2" xfId="40"/>
    <cellStyle name="60 % - Akzent2 2 2" xfId="41"/>
    <cellStyle name="60 % - Akzent3 2" xfId="42"/>
    <cellStyle name="60 % - Akzent3 2 2" xfId="43"/>
    <cellStyle name="60 % - Akzent4 2" xfId="44"/>
    <cellStyle name="60 % - Akzent4 2 2" xfId="45"/>
    <cellStyle name="60 % - Akzent5 2" xfId="46"/>
    <cellStyle name="60 % - Akzent5 2 2" xfId="47"/>
    <cellStyle name="60 % - Akzent6 2" xfId="48"/>
    <cellStyle name="60 % - Akzent6 2 2" xfId="49"/>
    <cellStyle name="Akzent1 2" xfId="50"/>
    <cellStyle name="Akzent1 2 2" xfId="51"/>
    <cellStyle name="Akzent2 2" xfId="52"/>
    <cellStyle name="Akzent2 2 2" xfId="53"/>
    <cellStyle name="Akzent3 2" xfId="54"/>
    <cellStyle name="Akzent3 2 2" xfId="55"/>
    <cellStyle name="Akzent4 2" xfId="56"/>
    <cellStyle name="Akzent4 2 2" xfId="57"/>
    <cellStyle name="Akzent5 2" xfId="58"/>
    <cellStyle name="Akzent5 2 2" xfId="59"/>
    <cellStyle name="Akzent6 2" xfId="60"/>
    <cellStyle name="Akzent6 2 2" xfId="61"/>
    <cellStyle name="Ausgabe 2" xfId="62"/>
    <cellStyle name="Ausgabe 2 2" xfId="63"/>
    <cellStyle name="Berechnung 2" xfId="64"/>
    <cellStyle name="Berechnung 2 2" xfId="65"/>
    <cellStyle name="Comma [0]" xfId="66"/>
    <cellStyle name="Currency [0]" xfId="67"/>
    <cellStyle name="Datum" xfId="68"/>
    <cellStyle name="Datum [0]" xfId="69"/>
    <cellStyle name="Eingabe 2" xfId="70"/>
    <cellStyle name="Eingabe 2 2" xfId="71"/>
    <cellStyle name="Ergebnis 2" xfId="72"/>
    <cellStyle name="Ergebnis 2 2" xfId="73"/>
    <cellStyle name="Erklärender Text 2" xfId="74"/>
    <cellStyle name="Erklärender Text 2 2" xfId="75"/>
    <cellStyle name="Euro" xfId="76"/>
    <cellStyle name="Euro 2" xfId="77"/>
    <cellStyle name="Fest" xfId="78"/>
    <cellStyle name="Gut 2" xfId="79"/>
    <cellStyle name="Gut 2 2" xfId="80"/>
    <cellStyle name="Helv 08" xfId="81"/>
    <cellStyle name="Helv 12 fett" xfId="82"/>
    <cellStyle name="Helv 14 fett" xfId="83"/>
    <cellStyle name="Helv 18 fett" xfId="84"/>
    <cellStyle name="Hyperlink" xfId="85" builtinId="8"/>
    <cellStyle name="Komma" xfId="86" builtinId="3"/>
    <cellStyle name="Komma 2" xfId="87"/>
    <cellStyle name="Komma 2 2" xfId="88"/>
    <cellStyle name="Komma 3" xfId="89"/>
    <cellStyle name="Kopfzeile1" xfId="90"/>
    <cellStyle name="Kopfzeile2" xfId="91"/>
    <cellStyle name="Neutral 2" xfId="92"/>
    <cellStyle name="Neutral 2 2" xfId="93"/>
    <cellStyle name="Notiz 2" xfId="94"/>
    <cellStyle name="Notiz 2 2" xfId="95"/>
    <cellStyle name="Notiz 2 3" xfId="96"/>
    <cellStyle name="Notiz 3" xfId="97"/>
    <cellStyle name="Notiz 4" xfId="98"/>
    <cellStyle name="Prozent 2" xfId="99"/>
    <cellStyle name="Prozent 2 2" xfId="100"/>
    <cellStyle name="Prozent 3" xfId="101"/>
    <cellStyle name="Prozent[1]" xfId="102"/>
    <cellStyle name="Prozent[2]" xfId="103"/>
    <cellStyle name="Schattiert" xfId="104"/>
    <cellStyle name="Schlecht 2" xfId="105"/>
    <cellStyle name="Schlecht 2 2" xfId="106"/>
    <cellStyle name="Standard" xfId="0" builtinId="0"/>
    <cellStyle name="Standard 2" xfId="107"/>
    <cellStyle name="Standard 2 2" xfId="108"/>
    <cellStyle name="Standard 2 2 2" xfId="109"/>
    <cellStyle name="Standard 2 2 3" xfId="110"/>
    <cellStyle name="Standard 2 3" xfId="111"/>
    <cellStyle name="Standard 2 4" xfId="112"/>
    <cellStyle name="Standard 2 5" xfId="113"/>
    <cellStyle name="Standard 3" xfId="114"/>
    <cellStyle name="Standard 3 2" xfId="115"/>
    <cellStyle name="Standard 3 2 2" xfId="116"/>
    <cellStyle name="Standard 3 2 2 2" xfId="117"/>
    <cellStyle name="Standard 3 3" xfId="118"/>
    <cellStyle name="Standard 3 3 2" xfId="119"/>
    <cellStyle name="Standard 3 4" xfId="120"/>
    <cellStyle name="Standard 4" xfId="121"/>
    <cellStyle name="Standard 4 2" xfId="122"/>
    <cellStyle name="Standard 4 2 2" xfId="123"/>
    <cellStyle name="Standard 5" xfId="124"/>
    <cellStyle name="Standard 5 2" xfId="125"/>
    <cellStyle name="Standard 5 3" xfId="126"/>
    <cellStyle name="Standard 6" xfId="127"/>
    <cellStyle name="Summe" xfId="128"/>
    <cellStyle name="test1" xfId="129"/>
    <cellStyle name="Überschrift" xfId="130" builtinId="15" customBuiltin="1"/>
    <cellStyle name="Überschrift 1 2" xfId="131"/>
    <cellStyle name="Überschrift 1 3" xfId="132"/>
    <cellStyle name="Überschrift 1 3 2" xfId="133"/>
    <cellStyle name="Überschrift 2 2" xfId="134"/>
    <cellStyle name="Überschrift 2 2 2" xfId="135"/>
    <cellStyle name="Überschrift 2 2 3" xfId="136"/>
    <cellStyle name="Überschrift 2 3" xfId="137"/>
    <cellStyle name="Überschrift 3 2" xfId="138"/>
    <cellStyle name="Überschrift 3 2 2" xfId="139"/>
    <cellStyle name="Überschrift 4 2" xfId="140"/>
    <cellStyle name="Überschrift 4 3" xfId="141"/>
    <cellStyle name="Überschrift 4 3 2" xfId="142"/>
    <cellStyle name="Überschrift 5" xfId="143"/>
    <cellStyle name="Undefiniert" xfId="144"/>
    <cellStyle name="verborgen" xfId="145"/>
    <cellStyle name="Verknüpfte Zelle 2" xfId="146"/>
    <cellStyle name="Verknüpfte Zelle 2 2" xfId="147"/>
    <cellStyle name="Whrung" xfId="148"/>
    <cellStyle name="Warnender Text 2" xfId="149"/>
    <cellStyle name="Warnender Text 2 2" xfId="150"/>
    <cellStyle name="Zelle überprüfen 2" xfId="151"/>
    <cellStyle name="Zelle überprüfen 2 2" xfId="152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171450</xdr:rowOff>
    </xdr:from>
    <xdr:to>
      <xdr:col>6</xdr:col>
      <xdr:colOff>609600</xdr:colOff>
      <xdr:row>0</xdr:row>
      <xdr:rowOff>800100</xdr:rowOff>
    </xdr:to>
    <xdr:pic>
      <xdr:nvPicPr>
        <xdr:cNvPr id="1049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1450"/>
          <a:ext cx="12001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0</xdr:row>
      <xdr:rowOff>9525</xdr:rowOff>
    </xdr:from>
    <xdr:to>
      <xdr:col>4</xdr:col>
      <xdr:colOff>133350</xdr:colOff>
      <xdr:row>0</xdr:row>
      <xdr:rowOff>819150</xdr:rowOff>
    </xdr:to>
    <xdr:pic>
      <xdr:nvPicPr>
        <xdr:cNvPr id="1050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"/>
          <a:ext cx="685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247650</xdr:rowOff>
    </xdr:from>
    <xdr:to>
      <xdr:col>2</xdr:col>
      <xdr:colOff>457200</xdr:colOff>
      <xdr:row>0</xdr:row>
      <xdr:rowOff>781050</xdr:rowOff>
    </xdr:to>
    <xdr:pic>
      <xdr:nvPicPr>
        <xdr:cNvPr id="1051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7650"/>
          <a:ext cx="1123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2828925</xdr:colOff>
      <xdr:row>0</xdr:row>
      <xdr:rowOff>161925</xdr:rowOff>
    </xdr:from>
    <xdr:to>
      <xdr:col>3</xdr:col>
      <xdr:colOff>600075</xdr:colOff>
      <xdr:row>0</xdr:row>
      <xdr:rowOff>790575</xdr:rowOff>
    </xdr:to>
    <xdr:pic>
      <xdr:nvPicPr>
        <xdr:cNvPr id="3098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1925"/>
          <a:ext cx="12001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3099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0"/>
          <a:ext cx="685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0</xdr:row>
      <xdr:rowOff>276225</xdr:rowOff>
    </xdr:from>
    <xdr:to>
      <xdr:col>2</xdr:col>
      <xdr:colOff>857250</xdr:colOff>
      <xdr:row>0</xdr:row>
      <xdr:rowOff>809625</xdr:rowOff>
    </xdr:to>
    <xdr:pic>
      <xdr:nvPicPr>
        <xdr:cNvPr id="3100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7622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4129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9220200"/>
          <a:ext cx="3200400" cy="1276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413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61925"/>
          <a:ext cx="1209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413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0"/>
          <a:ext cx="685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257175</xdr:rowOff>
    </xdr:from>
    <xdr:to>
      <xdr:col>2</xdr:col>
      <xdr:colOff>819150</xdr:colOff>
      <xdr:row>0</xdr:row>
      <xdr:rowOff>790575</xdr:rowOff>
    </xdr:to>
    <xdr:pic>
      <xdr:nvPicPr>
        <xdr:cNvPr id="4132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5153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9220200"/>
          <a:ext cx="3200400" cy="1276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5154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61925"/>
          <a:ext cx="1209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515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0"/>
          <a:ext cx="685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0</xdr:row>
      <xdr:rowOff>247650</xdr:rowOff>
    </xdr:from>
    <xdr:to>
      <xdr:col>2</xdr:col>
      <xdr:colOff>885825</xdr:colOff>
      <xdr:row>0</xdr:row>
      <xdr:rowOff>781050</xdr:rowOff>
    </xdr:to>
    <xdr:pic>
      <xdr:nvPicPr>
        <xdr:cNvPr id="515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7650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161925</xdr:rowOff>
    </xdr:from>
    <xdr:to>
      <xdr:col>4</xdr:col>
      <xdr:colOff>676275</xdr:colOff>
      <xdr:row>0</xdr:row>
      <xdr:rowOff>790575</xdr:rowOff>
    </xdr:to>
    <xdr:pic>
      <xdr:nvPicPr>
        <xdr:cNvPr id="6169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61925"/>
          <a:ext cx="1209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1876425</xdr:colOff>
      <xdr:row>0</xdr:row>
      <xdr:rowOff>809625</xdr:rowOff>
    </xdr:to>
    <xdr:pic>
      <xdr:nvPicPr>
        <xdr:cNvPr id="6170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0"/>
          <a:ext cx="685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238125</xdr:rowOff>
    </xdr:from>
    <xdr:to>
      <xdr:col>2</xdr:col>
      <xdr:colOff>514350</xdr:colOff>
      <xdr:row>0</xdr:row>
      <xdr:rowOff>771525</xdr:rowOff>
    </xdr:to>
    <xdr:pic>
      <xdr:nvPicPr>
        <xdr:cNvPr id="6171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123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161925</xdr:rowOff>
    </xdr:from>
    <xdr:to>
      <xdr:col>7</xdr:col>
      <xdr:colOff>114300</xdr:colOff>
      <xdr:row>0</xdr:row>
      <xdr:rowOff>790575</xdr:rowOff>
    </xdr:to>
    <xdr:pic>
      <xdr:nvPicPr>
        <xdr:cNvPr id="7194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1925"/>
          <a:ext cx="1209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85725</xdr:colOff>
      <xdr:row>0</xdr:row>
      <xdr:rowOff>809625</xdr:rowOff>
    </xdr:to>
    <xdr:pic>
      <xdr:nvPicPr>
        <xdr:cNvPr id="719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0"/>
          <a:ext cx="695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171450</xdr:colOff>
      <xdr:row>0</xdr:row>
      <xdr:rowOff>771525</xdr:rowOff>
    </xdr:to>
    <xdr:pic>
      <xdr:nvPicPr>
        <xdr:cNvPr id="7196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8125"/>
          <a:ext cx="1123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n.bohne@lsw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340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347</v>
      </c>
      <c r="C17" s="15"/>
    </row>
    <row r="18" spans="2:12" s="8" customFormat="1">
      <c r="B18" s="18" t="s">
        <v>341</v>
      </c>
      <c r="C18" s="15"/>
    </row>
    <row r="19" spans="2:12" s="8" customFormat="1">
      <c r="B19" s="18" t="s">
        <v>342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343</v>
      </c>
      <c r="C22" s="15"/>
    </row>
    <row r="23" spans="2:12" s="8" customFormat="1">
      <c r="B23" s="18" t="s">
        <v>344</v>
      </c>
      <c r="C23" s="15"/>
    </row>
    <row r="24" spans="2:12">
      <c r="B24" s="17"/>
      <c r="C24" s="15"/>
    </row>
    <row r="25" spans="2:12">
      <c r="B25" s="17" t="s">
        <v>348</v>
      </c>
      <c r="C25" s="15"/>
    </row>
    <row r="26" spans="2:12">
      <c r="B26" s="18" t="s">
        <v>345</v>
      </c>
      <c r="C26" s="15"/>
      <c r="F26" s="8"/>
      <c r="G26" s="8"/>
      <c r="H26" s="8"/>
    </row>
    <row r="27" spans="2:12">
      <c r="B27" s="18" t="s">
        <v>346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349</v>
      </c>
      <c r="C29" s="19">
        <v>42191</v>
      </c>
      <c r="E29" s="8"/>
      <c r="F29" s="8"/>
      <c r="G29" s="8"/>
      <c r="H29" s="8"/>
    </row>
    <row r="30" spans="2:12">
      <c r="B30" s="21" t="s">
        <v>350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0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656</v>
      </c>
      <c r="D4" s="27">
        <v>43881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655</v>
      </c>
      <c r="D6" s="27">
        <v>43922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262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1" t="s">
        <v>658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263</v>
      </c>
      <c r="D13" s="41" t="s">
        <v>659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264</v>
      </c>
      <c r="D15" s="43">
        <v>38440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265</v>
      </c>
      <c r="D17" s="41" t="s">
        <v>660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266</v>
      </c>
      <c r="D19" s="41" t="s">
        <v>661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267</v>
      </c>
      <c r="D21" s="346" t="s">
        <v>662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268</v>
      </c>
      <c r="D23" s="41" t="s">
        <v>663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398</v>
      </c>
      <c r="E27" s="39"/>
      <c r="F27" s="11"/>
    </row>
    <row r="28" spans="1:15">
      <c r="B28" s="15"/>
      <c r="C28" s="64" t="s">
        <v>505</v>
      </c>
      <c r="D28" s="47" t="str">
        <f>IF(D27&lt;&gt;C28,VLOOKUP(D27,$C$29:$D$48,2,FALSE),C28)</f>
        <v>Wolfsburg, LK Gifhorn, Teile LK Helmstedt</v>
      </c>
      <c r="E28" s="38"/>
      <c r="F28" s="11"/>
      <c r="G28" s="2"/>
    </row>
    <row r="29" spans="1:15">
      <c r="B29" s="15"/>
      <c r="C29" s="22" t="s">
        <v>398</v>
      </c>
      <c r="D29" s="44" t="s">
        <v>683</v>
      </c>
      <c r="E29" s="40"/>
      <c r="F29" s="11"/>
      <c r="G29" s="2"/>
    </row>
    <row r="30" spans="1:15">
      <c r="B30" s="15"/>
      <c r="C30" s="22" t="s">
        <v>399</v>
      </c>
      <c r="D30" s="44"/>
      <c r="E30" s="40"/>
      <c r="F30" s="46"/>
      <c r="G30" s="2"/>
    </row>
    <row r="31" spans="1:15">
      <c r="B31" s="15"/>
      <c r="C31" s="22" t="s">
        <v>424</v>
      </c>
      <c r="D31" s="45"/>
      <c r="E31" s="40"/>
      <c r="F31" s="46"/>
      <c r="G31" s="2"/>
    </row>
    <row r="32" spans="1:15">
      <c r="B32" s="15"/>
      <c r="C32" s="22" t="s">
        <v>425</v>
      </c>
      <c r="D32" s="45"/>
      <c r="E32" s="40"/>
      <c r="F32" s="46"/>
      <c r="G32" s="2"/>
    </row>
    <row r="33" spans="2:7">
      <c r="B33" s="15"/>
      <c r="C33" s="22" t="s">
        <v>426</v>
      </c>
      <c r="D33" s="44"/>
      <c r="E33" s="40"/>
      <c r="F33" s="46"/>
      <c r="G33" s="2"/>
    </row>
    <row r="34" spans="2:7">
      <c r="B34" s="15"/>
      <c r="C34" s="22" t="s">
        <v>427</v>
      </c>
      <c r="D34" s="45"/>
      <c r="E34" s="40"/>
      <c r="F34" s="46"/>
      <c r="G34" s="2"/>
    </row>
    <row r="35" spans="2:7">
      <c r="B35" s="15"/>
      <c r="C35" s="22" t="s">
        <v>428</v>
      </c>
      <c r="D35" s="45"/>
      <c r="E35" s="40"/>
      <c r="F35" s="46"/>
      <c r="G35" s="2"/>
    </row>
    <row r="36" spans="2:7">
      <c r="B36" s="15"/>
      <c r="C36" s="22" t="s">
        <v>429</v>
      </c>
      <c r="D36" s="45"/>
      <c r="E36" s="40"/>
      <c r="F36" s="46"/>
      <c r="G36" s="2"/>
    </row>
    <row r="37" spans="2:7">
      <c r="B37" s="15"/>
      <c r="C37" s="22" t="s">
        <v>430</v>
      </c>
      <c r="D37" s="45"/>
      <c r="E37" s="40"/>
      <c r="F37" s="46"/>
      <c r="G37" s="2"/>
    </row>
    <row r="38" spans="2:7">
      <c r="B38" s="15"/>
      <c r="C38" s="22" t="s">
        <v>435</v>
      </c>
      <c r="D38" s="45"/>
      <c r="E38" s="40"/>
      <c r="F38" s="46"/>
      <c r="G38" s="2"/>
    </row>
    <row r="39" spans="2:7">
      <c r="B39" s="15"/>
      <c r="C39" s="22" t="s">
        <v>436</v>
      </c>
      <c r="D39" s="45"/>
      <c r="E39" s="40"/>
      <c r="F39" s="46"/>
      <c r="G39" s="2"/>
    </row>
    <row r="40" spans="2:7">
      <c r="B40" s="15"/>
      <c r="C40" s="22" t="s">
        <v>437</v>
      </c>
      <c r="D40" s="45"/>
      <c r="E40" s="40"/>
      <c r="F40" s="46"/>
      <c r="G40" s="2"/>
    </row>
    <row r="41" spans="2:7">
      <c r="B41" s="15"/>
      <c r="C41" s="22" t="s">
        <v>438</v>
      </c>
      <c r="D41" s="45"/>
      <c r="E41" s="40"/>
      <c r="F41" s="46"/>
      <c r="G41" s="2"/>
    </row>
    <row r="42" spans="2:7">
      <c r="B42" s="15"/>
      <c r="C42" s="22" t="s">
        <v>439</v>
      </c>
      <c r="D42" s="45"/>
      <c r="E42" s="40"/>
      <c r="F42" s="46"/>
      <c r="G42" s="2"/>
    </row>
    <row r="43" spans="2:7">
      <c r="B43" s="15"/>
      <c r="C43" s="22" t="s">
        <v>440</v>
      </c>
      <c r="D43" s="45"/>
      <c r="E43" s="40"/>
      <c r="F43" s="46"/>
      <c r="G43" s="2"/>
    </row>
    <row r="44" spans="2:7">
      <c r="B44" s="15"/>
      <c r="C44" s="22" t="s">
        <v>441</v>
      </c>
      <c r="D44" s="45"/>
      <c r="E44" s="40"/>
      <c r="F44" s="46"/>
      <c r="G44" s="2"/>
    </row>
    <row r="45" spans="2:7">
      <c r="B45" s="15"/>
      <c r="C45" s="22" t="s">
        <v>442</v>
      </c>
      <c r="D45" s="45"/>
      <c r="E45" s="40"/>
      <c r="F45" s="46"/>
      <c r="G45" s="2"/>
    </row>
    <row r="46" spans="2:7">
      <c r="B46" s="15"/>
      <c r="C46" s="22" t="s">
        <v>443</v>
      </c>
      <c r="D46" s="45"/>
      <c r="E46" s="40"/>
      <c r="F46" s="46"/>
    </row>
    <row r="47" spans="2:7">
      <c r="B47" s="15"/>
      <c r="C47" s="22" t="s">
        <v>444</v>
      </c>
      <c r="D47" s="45"/>
      <c r="E47" s="40"/>
      <c r="F47" s="46"/>
    </row>
    <row r="48" spans="2:7">
      <c r="B48" s="15"/>
      <c r="C48" s="22" t="s">
        <v>445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16" sqref="D1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449</v>
      </c>
      <c r="D5" s="57" t="str">
        <f>Netzbetreiber!$D$9</f>
        <v>LSW Netz GmbH &amp; Co. KG</v>
      </c>
      <c r="H5" s="66"/>
      <c r="I5" s="66"/>
      <c r="J5" s="66"/>
      <c r="K5" s="66"/>
    </row>
    <row r="6" spans="2:15" ht="15" customHeight="1">
      <c r="B6" s="22"/>
      <c r="C6" s="60" t="s">
        <v>448</v>
      </c>
      <c r="D6" s="57" t="str">
        <f>Netzbetreiber!D28</f>
        <v>Wolfsburg, LK Gifhorn, Teile LK Helmstedt</v>
      </c>
      <c r="E6" s="15"/>
      <c r="H6" s="66"/>
      <c r="I6" s="66"/>
      <c r="J6" s="66"/>
      <c r="K6" s="66"/>
    </row>
    <row r="7" spans="2:15" ht="15" customHeight="1">
      <c r="B7" s="22"/>
      <c r="C7" s="59" t="s">
        <v>491</v>
      </c>
      <c r="D7" s="328" t="str">
        <f>Netzbetreiber!$D$11</f>
        <v>9870006800006</v>
      </c>
      <c r="E7" s="15"/>
      <c r="H7" s="66"/>
      <c r="I7" s="66"/>
      <c r="J7" s="66"/>
      <c r="K7" s="66"/>
    </row>
    <row r="8" spans="2:15" ht="15" customHeight="1">
      <c r="B8" s="22"/>
      <c r="C8" s="55" t="s">
        <v>134</v>
      </c>
      <c r="D8" s="49">
        <f>Netzbetreiber!$D$6</f>
        <v>43922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260</v>
      </c>
      <c r="E11" s="15"/>
      <c r="H11" s="271" t="s">
        <v>257</v>
      </c>
      <c r="I11" s="271" t="s">
        <v>260</v>
      </c>
      <c r="J11" s="271" t="s">
        <v>261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83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84</v>
      </c>
      <c r="C15" s="5" t="s">
        <v>434</v>
      </c>
      <c r="D15" s="42" t="s">
        <v>338</v>
      </c>
      <c r="E15" s="15"/>
      <c r="H15" s="66"/>
      <c r="I15" s="66"/>
      <c r="J15" s="66"/>
      <c r="K15" s="66"/>
    </row>
    <row r="16" spans="2:15" ht="15" customHeight="1">
      <c r="B16" s="23"/>
      <c r="C16" s="5" t="s">
        <v>433</v>
      </c>
      <c r="D16" s="42" t="s">
        <v>684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85</v>
      </c>
      <c r="C18" s="31" t="s">
        <v>371</v>
      </c>
      <c r="D18" s="48" t="s">
        <v>258</v>
      </c>
      <c r="E18" s="15"/>
      <c r="H18" s="269" t="s">
        <v>258</v>
      </c>
      <c r="I18" s="269" t="s">
        <v>136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492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493</v>
      </c>
      <c r="I20" s="270" t="s">
        <v>494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86</v>
      </c>
      <c r="C22" s="8" t="s">
        <v>615</v>
      </c>
      <c r="D22" s="48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8" t="s">
        <v>613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373</v>
      </c>
      <c r="C26" s="6" t="s">
        <v>580</v>
      </c>
      <c r="D26" s="42" t="s">
        <v>137</v>
      </c>
      <c r="E26" s="15"/>
      <c r="H26" s="269" t="s">
        <v>135</v>
      </c>
      <c r="I26" s="269" t="s">
        <v>137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497</v>
      </c>
      <c r="C31" s="6" t="s">
        <v>579</v>
      </c>
      <c r="D31" s="42" t="s">
        <v>137</v>
      </c>
      <c r="E31" s="15"/>
      <c r="H31" s="269" t="s">
        <v>135</v>
      </c>
      <c r="I31" s="269" t="s">
        <v>137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499</v>
      </c>
      <c r="D35" s="42">
        <v>17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368</v>
      </c>
      <c r="D37" s="34">
        <v>1500000</v>
      </c>
      <c r="E37" s="15" t="s">
        <v>510</v>
      </c>
      <c r="I37" s="267"/>
      <c r="J37" s="267"/>
      <c r="K37" s="267"/>
      <c r="L37" s="267"/>
      <c r="M37" s="268"/>
    </row>
    <row r="38" spans="2:39" customFormat="1" ht="15" customHeight="1">
      <c r="C38" s="8" t="s">
        <v>495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553</v>
      </c>
      <c r="C40" s="5" t="s">
        <v>369</v>
      </c>
      <c r="D40" s="36">
        <v>500</v>
      </c>
      <c r="E40" s="15" t="s">
        <v>543</v>
      </c>
      <c r="H40" s="66"/>
      <c r="I40" s="66"/>
      <c r="J40" s="66"/>
      <c r="K40" s="66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59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4" t="s">
        <v>664</v>
      </c>
    </row>
    <row r="49" spans="3:4" ht="18" customHeight="1">
      <c r="C49" s="22" t="s">
        <v>589</v>
      </c>
      <c r="D49" s="44"/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  <row r="60" spans="3:4" ht="18" customHeight="1">
      <c r="C60" s="22" t="s">
        <v>600</v>
      </c>
      <c r="D60" s="44"/>
    </row>
    <row r="61" spans="3:4" ht="18" customHeight="1">
      <c r="C61" s="22" t="s">
        <v>601</v>
      </c>
      <c r="D61" s="44"/>
    </row>
    <row r="62" spans="3:4" ht="18" customHeight="1">
      <c r="C62" s="22" t="s">
        <v>602</v>
      </c>
      <c r="D62" s="44"/>
    </row>
  </sheetData>
  <conditionalFormatting sqref="D15">
    <cfRule type="expression" dxfId="54" priority="21">
      <formula>IF($D$11="Gaspool",1,0)</formula>
    </cfRule>
  </conditionalFormatting>
  <conditionalFormatting sqref="D16">
    <cfRule type="expression" dxfId="53" priority="18">
      <formula>IF($D$11="NCG",1,0)</formula>
    </cfRule>
  </conditionalFormatting>
  <conditionalFormatting sqref="D48:D62">
    <cfRule type="expression" dxfId="52" priority="17">
      <formula>IF(CELL("Zeile",D48)&lt;$D$46+CELL("Zeile",$D$48),1,0)</formula>
    </cfRule>
  </conditionalFormatting>
  <conditionalFormatting sqref="D49:D62">
    <cfRule type="expression" dxfId="51" priority="16">
      <formula>IF(CELL(D49)&lt;$D$36+27,1,0)</formula>
    </cfRule>
  </conditionalFormatting>
  <conditionalFormatting sqref="D23">
    <cfRule type="expression" dxfId="50" priority="15">
      <formula>IF($D$22=$H$22,1,0)</formula>
    </cfRule>
  </conditionalFormatting>
  <conditionalFormatting sqref="D31">
    <cfRule type="expression" dxfId="49" priority="4">
      <formula>IF($D$18="synthetisch",1,0)</formula>
    </cfRule>
  </conditionalFormatting>
  <conditionalFormatting sqref="D28">
    <cfRule type="expression" dxfId="48" priority="2">
      <formula>IF(AND($D$27=$I$27,$D$26=$H$26),1,0)</formula>
    </cfRule>
  </conditionalFormatting>
  <conditionalFormatting sqref="D26:D28">
    <cfRule type="expression" dxfId="47" priority="5">
      <formula>IF($D$18="analytisch",1,0)</formula>
    </cfRule>
  </conditionalFormatting>
  <conditionalFormatting sqref="D27">
    <cfRule type="expression" dxfId="4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BD78"/>
  <sheetViews>
    <sheetView showGridLines="0" topLeftCell="A4" zoomScale="70" zoomScaleNormal="70" workbookViewId="0">
      <selection activeCell="J11" sqref="J11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4" width="22.5703125" style="56" hidden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29"/>
      <c r="C4" s="55" t="s">
        <v>449</v>
      </c>
      <c r="D4" s="56"/>
      <c r="E4" s="330" t="str">
        <f>Netzbetreiber!D9</f>
        <v>LSW Netz GmbH &amp; Co. KG</v>
      </c>
      <c r="F4" s="330"/>
      <c r="G4" s="330"/>
      <c r="M4" s="129"/>
      <c r="N4" s="129"/>
      <c r="O4" s="129"/>
    </row>
    <row r="5" spans="2:56">
      <c r="B5" s="129"/>
      <c r="C5" s="55" t="s">
        <v>448</v>
      </c>
      <c r="D5" s="56"/>
      <c r="E5" s="57" t="str">
        <f>Netzbetreiber!D28</f>
        <v>Wolfsburg, LK Gifhorn, Teile LK Helmstedt</v>
      </c>
      <c r="F5" s="129"/>
      <c r="G5" s="129"/>
      <c r="H5" s="129"/>
      <c r="M5" s="129"/>
      <c r="N5" s="129"/>
      <c r="O5" s="129"/>
    </row>
    <row r="6" spans="2:56">
      <c r="B6" s="129"/>
      <c r="C6" s="59" t="s">
        <v>491</v>
      </c>
      <c r="D6" s="56"/>
      <c r="E6" s="329" t="str">
        <f>Netzbetreiber!D11</f>
        <v>9870006800006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5" t="s">
        <v>134</v>
      </c>
      <c r="D7" s="56"/>
      <c r="E7" s="49">
        <f>Netzbetreiber!D6</f>
        <v>43922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7" t="s">
        <v>501</v>
      </c>
      <c r="J8" s="129"/>
      <c r="K8" s="129"/>
      <c r="L8" s="129"/>
      <c r="M8" s="129"/>
      <c r="N8" s="129"/>
      <c r="O8" s="129"/>
    </row>
    <row r="9" spans="2:56">
      <c r="B9" s="129"/>
      <c r="C9" s="59" t="s">
        <v>525</v>
      </c>
      <c r="D9" s="129"/>
      <c r="E9" s="129"/>
      <c r="F9" s="153">
        <f>'SLP-Verfahren'!D46</f>
        <v>1</v>
      </c>
      <c r="H9" s="171" t="s">
        <v>603</v>
      </c>
      <c r="J9" s="129"/>
      <c r="K9" s="129"/>
      <c r="L9" s="129"/>
      <c r="M9" s="129"/>
      <c r="N9" s="129"/>
      <c r="O9" s="129"/>
    </row>
    <row r="10" spans="2:56">
      <c r="B10" s="129"/>
      <c r="C10" s="55" t="s">
        <v>587</v>
      </c>
      <c r="D10" s="129"/>
      <c r="E10" s="129"/>
      <c r="F10" s="48">
        <v>1</v>
      </c>
      <c r="G10" s="56"/>
      <c r="H10" s="171" t="s">
        <v>604</v>
      </c>
      <c r="J10" s="129"/>
      <c r="K10" s="129"/>
      <c r="L10" s="129"/>
      <c r="M10" s="129"/>
      <c r="N10" s="129"/>
      <c r="O10" s="129"/>
    </row>
    <row r="11" spans="2:56">
      <c r="B11" s="129"/>
      <c r="C11" s="55" t="s">
        <v>605</v>
      </c>
      <c r="D11" s="129"/>
      <c r="E11" s="129"/>
      <c r="F11" s="333" t="str">
        <f>INDEX('SLP-Verfahren'!D48:D62,'SLP-Temp-Gebiet #01'!F10)</f>
        <v>10352 Wolfsburg-Brackstedt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51" t="s">
        <v>586</v>
      </c>
      <c r="D13" s="351"/>
      <c r="E13" s="351"/>
      <c r="F13" s="181" t="s">
        <v>550</v>
      </c>
      <c r="G13" s="129" t="s">
        <v>548</v>
      </c>
      <c r="H13" s="261" t="s">
        <v>565</v>
      </c>
      <c r="I13" s="56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52" t="s">
        <v>452</v>
      </c>
      <c r="D14" s="352"/>
      <c r="E14" s="88" t="s">
        <v>453</v>
      </c>
      <c r="F14" s="262" t="s">
        <v>86</v>
      </c>
      <c r="G14" s="263" t="s">
        <v>574</v>
      </c>
      <c r="H14" s="50">
        <v>0</v>
      </c>
      <c r="I14" s="56"/>
      <c r="J14" s="129"/>
      <c r="K14" s="129"/>
      <c r="L14" s="129"/>
      <c r="M14" s="129"/>
      <c r="N14" s="129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29"/>
      <c r="C15" s="352" t="s">
        <v>390</v>
      </c>
      <c r="D15" s="352"/>
      <c r="E15" s="88" t="s">
        <v>453</v>
      </c>
      <c r="F15" s="262" t="s">
        <v>72</v>
      </c>
      <c r="G15" s="263" t="s">
        <v>568</v>
      </c>
      <c r="H15" s="50">
        <v>0</v>
      </c>
      <c r="I15" s="56"/>
      <c r="J15" s="129"/>
      <c r="K15" s="129"/>
      <c r="L15" s="129"/>
      <c r="M15" s="129"/>
      <c r="N15" s="129"/>
      <c r="O15" s="160"/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373</v>
      </c>
      <c r="AH15" s="260" t="s">
        <v>497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520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5" t="s">
        <v>526</v>
      </c>
      <c r="D18" s="129"/>
      <c r="E18" s="129"/>
      <c r="F18" s="48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521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1"/>
      <c r="C21" s="182" t="s">
        <v>528</v>
      </c>
      <c r="D21" s="152" t="s">
        <v>519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1"/>
      <c r="C23" s="185" t="s">
        <v>138</v>
      </c>
      <c r="D23" s="186"/>
      <c r="E23" s="155" t="s">
        <v>506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6" t="s">
        <v>140</v>
      </c>
      <c r="S23" s="66" t="s">
        <v>506</v>
      </c>
      <c r="T23" s="288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1"/>
      <c r="C24" s="185" t="s">
        <v>523</v>
      </c>
      <c r="D24" s="186"/>
      <c r="E24" s="155" t="s">
        <v>665</v>
      </c>
      <c r="F24" s="155" t="s">
        <v>584</v>
      </c>
      <c r="G24" s="155"/>
      <c r="H24" s="155"/>
      <c r="I24" s="155"/>
      <c r="J24" s="155"/>
      <c r="K24" s="155"/>
      <c r="L24" s="155"/>
      <c r="M24" s="155"/>
      <c r="N24" s="155"/>
      <c r="O24" s="183" t="s">
        <v>524</v>
      </c>
      <c r="Q24" s="20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1"/>
      <c r="C25" s="185" t="s">
        <v>518</v>
      </c>
      <c r="D25" s="186"/>
      <c r="E25" s="159">
        <v>10352</v>
      </c>
      <c r="F25" s="159" t="s">
        <v>366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1"/>
      <c r="C26" s="185" t="s">
        <v>142</v>
      </c>
      <c r="D26" s="186"/>
      <c r="E26" s="155" t="s">
        <v>507</v>
      </c>
      <c r="F26" s="155" t="s">
        <v>507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6" t="s">
        <v>507</v>
      </c>
      <c r="S26" s="66" t="s">
        <v>508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5" t="s">
        <v>522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1"/>
      <c r="C31" s="182" t="s">
        <v>529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1"/>
      <c r="C33" s="185" t="s">
        <v>364</v>
      </c>
      <c r="D33" s="152" t="s">
        <v>363</v>
      </c>
      <c r="E33" s="155" t="s">
        <v>3</v>
      </c>
      <c r="F33" s="155" t="s">
        <v>362</v>
      </c>
      <c r="G33" s="155" t="s">
        <v>353</v>
      </c>
      <c r="H33" s="155" t="s">
        <v>354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6" t="s">
        <v>3</v>
      </c>
      <c r="S33" s="66" t="s">
        <v>362</v>
      </c>
      <c r="T33" s="66" t="s">
        <v>353</v>
      </c>
      <c r="U33" s="66" t="s">
        <v>354</v>
      </c>
      <c r="V33" s="66" t="s">
        <v>355</v>
      </c>
      <c r="W33" s="66" t="s">
        <v>356</v>
      </c>
      <c r="X33" s="66" t="s">
        <v>357</v>
      </c>
      <c r="Y33" s="66" t="s">
        <v>358</v>
      </c>
      <c r="Z33" s="66" t="s">
        <v>359</v>
      </c>
      <c r="AA33" s="66" t="s">
        <v>360</v>
      </c>
      <c r="AB33" s="66" t="s">
        <v>361</v>
      </c>
    </row>
    <row r="34" spans="2:28">
      <c r="B34" s="181"/>
      <c r="C34" s="185" t="s">
        <v>455</v>
      </c>
      <c r="D34" s="152" t="s">
        <v>454</v>
      </c>
      <c r="E34" s="155" t="s">
        <v>515</v>
      </c>
      <c r="F34" s="155" t="s">
        <v>515</v>
      </c>
      <c r="G34" s="155" t="s">
        <v>515</v>
      </c>
      <c r="H34" s="155" t="s">
        <v>515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6" t="s">
        <v>515</v>
      </c>
      <c r="S34" s="66" t="s">
        <v>516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1"/>
      <c r="C35" s="185" t="s">
        <v>607</v>
      </c>
      <c r="D35" s="152" t="s">
        <v>608</v>
      </c>
      <c r="E35" s="155" t="s">
        <v>606</v>
      </c>
      <c r="F35" s="155" t="s">
        <v>606</v>
      </c>
      <c r="G35" s="155" t="s">
        <v>606</v>
      </c>
      <c r="H35" s="155" t="s">
        <v>606</v>
      </c>
      <c r="I35" s="155" t="s">
        <v>606</v>
      </c>
      <c r="J35" s="155" t="s">
        <v>606</v>
      </c>
      <c r="K35" s="155" t="s">
        <v>606</v>
      </c>
      <c r="L35" s="155" t="s">
        <v>606</v>
      </c>
      <c r="M35" s="155" t="s">
        <v>606</v>
      </c>
      <c r="N35" s="155" t="s">
        <v>606</v>
      </c>
      <c r="O35" s="183" t="s">
        <v>143</v>
      </c>
      <c r="Q35" s="209"/>
      <c r="R35" s="66" t="s">
        <v>606</v>
      </c>
      <c r="S35" s="66" t="s">
        <v>609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1"/>
      <c r="C36" s="190" t="s">
        <v>447</v>
      </c>
      <c r="D36" s="118" t="s">
        <v>540</v>
      </c>
      <c r="E36" s="161" t="s">
        <v>456</v>
      </c>
      <c r="F36" s="161" t="s">
        <v>456</v>
      </c>
      <c r="G36" s="161" t="s">
        <v>457</v>
      </c>
      <c r="H36" s="161" t="s">
        <v>457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6" t="s">
        <v>457</v>
      </c>
      <c r="S36" s="66" t="s">
        <v>456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352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365</v>
      </c>
      <c r="K46" s="196"/>
      <c r="L46" s="196"/>
      <c r="M46" s="196"/>
      <c r="N46" s="196"/>
      <c r="O46" s="197"/>
    </row>
    <row r="47" spans="2:28">
      <c r="B47" s="191"/>
      <c r="C47" s="198" t="s">
        <v>351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365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581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5" t="s">
        <v>545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521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6"/>
      <c r="X54" s="66"/>
      <c r="Y54" s="66"/>
      <c r="Z54" s="66"/>
      <c r="AA54" s="66"/>
      <c r="AB54" s="66"/>
    </row>
    <row r="55" spans="2:28">
      <c r="B55" s="181"/>
      <c r="C55" s="182" t="s">
        <v>528</v>
      </c>
      <c r="D55" s="152" t="s">
        <v>519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6"/>
      <c r="X55" s="66"/>
      <c r="Y55" s="66"/>
      <c r="Z55" s="66"/>
      <c r="AA55" s="66"/>
      <c r="AB55" s="66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6"/>
      <c r="X56" s="66"/>
      <c r="Y56" s="66"/>
      <c r="Z56" s="66"/>
      <c r="AA56" s="66"/>
      <c r="AB56" s="66"/>
    </row>
    <row r="57" spans="2:28">
      <c r="B57" s="181"/>
      <c r="C57" s="185" t="s">
        <v>138</v>
      </c>
      <c r="D57" s="186"/>
      <c r="E57" s="155" t="s">
        <v>506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143</v>
      </c>
      <c r="W57" s="66"/>
      <c r="X57" s="66"/>
      <c r="Y57" s="66"/>
      <c r="Z57" s="66"/>
      <c r="AA57" s="66"/>
      <c r="AB57" s="66"/>
    </row>
    <row r="58" spans="2:28">
      <c r="B58" s="181"/>
      <c r="C58" s="185" t="s">
        <v>523</v>
      </c>
      <c r="D58" s="186"/>
      <c r="E58" s="155" t="str">
        <f>E24</f>
        <v>Wolfsburg-Brackstedt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524</v>
      </c>
      <c r="W58" s="66"/>
      <c r="X58" s="66"/>
      <c r="Y58" s="66"/>
      <c r="Z58" s="66"/>
      <c r="AA58" s="66"/>
      <c r="AB58" s="66"/>
    </row>
    <row r="59" spans="2:28">
      <c r="B59" s="181"/>
      <c r="C59" s="185" t="s">
        <v>518</v>
      </c>
      <c r="D59" s="186"/>
      <c r="E59" s="159">
        <f>E25</f>
        <v>10352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144</v>
      </c>
      <c r="W59" s="66"/>
      <c r="X59" s="66"/>
      <c r="Y59" s="66"/>
      <c r="Z59" s="66"/>
      <c r="AA59" s="66"/>
      <c r="AB59" s="66"/>
    </row>
    <row r="60" spans="2:28">
      <c r="B60" s="181"/>
      <c r="C60" s="185" t="s">
        <v>142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143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522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529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146</v>
      </c>
    </row>
    <row r="67" spans="2:15">
      <c r="B67" s="181"/>
      <c r="C67" s="185" t="s">
        <v>364</v>
      </c>
      <c r="D67" s="152" t="s">
        <v>363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143</v>
      </c>
    </row>
    <row r="68" spans="2:15">
      <c r="B68" s="181"/>
      <c r="C68" s="185" t="s">
        <v>455</v>
      </c>
      <c r="D68" s="152" t="s">
        <v>454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143</v>
      </c>
    </row>
    <row r="69" spans="2:15">
      <c r="B69" s="181"/>
      <c r="C69" s="185" t="s">
        <v>607</v>
      </c>
      <c r="D69" s="152" t="s">
        <v>608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143</v>
      </c>
    </row>
    <row r="70" spans="2:15">
      <c r="B70" s="181"/>
      <c r="C70" s="190" t="s">
        <v>447</v>
      </c>
      <c r="D70" s="118" t="s">
        <v>540</v>
      </c>
      <c r="E70" s="162" t="s">
        <v>457</v>
      </c>
      <c r="F70" s="162" t="s">
        <v>457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143</v>
      </c>
    </row>
    <row r="71" spans="2:15"/>
    <row r="72" spans="2:15" ht="15.75" customHeight="1">
      <c r="C72" s="353" t="s">
        <v>582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6 E22:F22 I22:N22 F52 F62 G24:N24 G70:N70 E32:N34 E69:N69 F25:N25 E58:N60 F57:N5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4" width="22.5703125" style="56" hidden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29"/>
      <c r="C4" s="55" t="s">
        <v>449</v>
      </c>
      <c r="D4" s="56"/>
      <c r="E4" s="330" t="str">
        <f>Netzbetreiber!$D$9</f>
        <v>LSW Netz GmbH &amp; Co. KG</v>
      </c>
      <c r="F4" s="129"/>
      <c r="M4" s="129"/>
      <c r="N4" s="129"/>
      <c r="O4" s="129"/>
    </row>
    <row r="5" spans="2:56">
      <c r="B5" s="129"/>
      <c r="C5" s="55" t="s">
        <v>448</v>
      </c>
      <c r="D5" s="56"/>
      <c r="E5" s="57" t="str">
        <f>Netzbetreiber!$D$28</f>
        <v>Wolfsburg, LK Gifhorn, Teile LK Helmstedt</v>
      </c>
      <c r="F5" s="129"/>
      <c r="G5" s="129"/>
      <c r="H5" s="129"/>
      <c r="M5" s="129"/>
      <c r="N5" s="129"/>
      <c r="O5" s="129"/>
    </row>
    <row r="6" spans="2:56">
      <c r="B6" s="129"/>
      <c r="C6" s="59" t="s">
        <v>491</v>
      </c>
      <c r="D6" s="56"/>
      <c r="E6" s="329" t="str">
        <f>Netzbetreiber!$D$11</f>
        <v>9870006800006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5" t="s">
        <v>134</v>
      </c>
      <c r="D7" s="56"/>
      <c r="E7" s="49">
        <f>Netzbetreiber!$D$6</f>
        <v>43922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7" t="s">
        <v>501</v>
      </c>
      <c r="J8" s="129"/>
      <c r="K8" s="129"/>
      <c r="L8" s="129"/>
      <c r="M8" s="129"/>
      <c r="N8" s="129"/>
      <c r="O8" s="129"/>
    </row>
    <row r="9" spans="2:56">
      <c r="B9" s="129"/>
      <c r="C9" s="59" t="s">
        <v>525</v>
      </c>
      <c r="D9" s="129"/>
      <c r="E9" s="129"/>
      <c r="F9" s="153">
        <f>'SLP-Verfahren'!D46</f>
        <v>1</v>
      </c>
      <c r="H9" s="171" t="s">
        <v>603</v>
      </c>
      <c r="J9" s="129"/>
      <c r="K9" s="129"/>
      <c r="L9" s="129"/>
      <c r="M9" s="129"/>
      <c r="N9" s="129"/>
      <c r="O9" s="129"/>
    </row>
    <row r="10" spans="2:56">
      <c r="B10" s="129"/>
      <c r="C10" s="55" t="s">
        <v>587</v>
      </c>
      <c r="D10" s="129"/>
      <c r="E10" s="129"/>
      <c r="F10" s="48">
        <v>2</v>
      </c>
      <c r="G10" s="56"/>
      <c r="H10" s="171" t="s">
        <v>604</v>
      </c>
      <c r="J10" s="129"/>
      <c r="K10" s="129"/>
      <c r="L10" s="129"/>
      <c r="M10" s="129"/>
      <c r="N10" s="129"/>
      <c r="O10" s="129"/>
    </row>
    <row r="11" spans="2:56">
      <c r="B11" s="129"/>
      <c r="C11" s="55" t="s">
        <v>605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51" t="s">
        <v>586</v>
      </c>
      <c r="D13" s="351"/>
      <c r="E13" s="351"/>
      <c r="F13" s="181" t="s">
        <v>550</v>
      </c>
      <c r="G13" s="129" t="s">
        <v>548</v>
      </c>
      <c r="H13" s="261" t="s">
        <v>565</v>
      </c>
      <c r="I13" s="56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52" t="s">
        <v>452</v>
      </c>
      <c r="D14" s="352"/>
      <c r="E14" s="88" t="s">
        <v>453</v>
      </c>
      <c r="F14" s="262" t="s">
        <v>86</v>
      </c>
      <c r="G14" s="263" t="s">
        <v>574</v>
      </c>
      <c r="H14" s="50">
        <v>0</v>
      </c>
      <c r="I14" s="56"/>
      <c r="J14" s="129"/>
      <c r="K14" s="129"/>
      <c r="L14" s="129"/>
      <c r="M14" s="129"/>
      <c r="N14" s="129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29"/>
      <c r="C15" s="352" t="s">
        <v>390</v>
      </c>
      <c r="D15" s="352"/>
      <c r="E15" s="88" t="s">
        <v>453</v>
      </c>
      <c r="F15" s="262" t="s">
        <v>72</v>
      </c>
      <c r="G15" s="263" t="s">
        <v>568</v>
      </c>
      <c r="H15" s="50">
        <v>0</v>
      </c>
      <c r="I15" s="56"/>
      <c r="J15" s="129"/>
      <c r="K15" s="129"/>
      <c r="L15" s="129"/>
      <c r="M15" s="129"/>
      <c r="N15" s="129"/>
      <c r="O15" s="160" t="s">
        <v>530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373</v>
      </c>
      <c r="AH15" s="260" t="s">
        <v>497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520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5" t="s">
        <v>526</v>
      </c>
      <c r="D18" s="129"/>
      <c r="E18" s="129"/>
      <c r="F18" s="48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521</v>
      </c>
      <c r="D20" s="178" t="s">
        <v>517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1"/>
      <c r="C21" s="182" t="s">
        <v>528</v>
      </c>
      <c r="D21" s="152" t="s">
        <v>519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1"/>
      <c r="C23" s="185" t="s">
        <v>138</v>
      </c>
      <c r="D23" s="186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6" t="s">
        <v>140</v>
      </c>
      <c r="S23" s="66" t="s">
        <v>506</v>
      </c>
      <c r="T23" s="288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1"/>
      <c r="C24" s="185" t="s">
        <v>523</v>
      </c>
      <c r="D24" s="186"/>
      <c r="E24" s="155" t="s">
        <v>583</v>
      </c>
      <c r="F24" s="155" t="s">
        <v>584</v>
      </c>
      <c r="G24" s="155"/>
      <c r="H24" s="155"/>
      <c r="I24" s="155"/>
      <c r="J24" s="155"/>
      <c r="K24" s="155"/>
      <c r="L24" s="155"/>
      <c r="M24" s="155"/>
      <c r="N24" s="155"/>
      <c r="O24" s="183" t="s">
        <v>524</v>
      </c>
      <c r="Q24" s="20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1"/>
      <c r="C25" s="185" t="s">
        <v>518</v>
      </c>
      <c r="D25" s="186"/>
      <c r="E25" s="159" t="s">
        <v>366</v>
      </c>
      <c r="F25" s="159" t="s">
        <v>366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1"/>
      <c r="C26" s="185" t="s">
        <v>142</v>
      </c>
      <c r="D26" s="186"/>
      <c r="E26" s="155" t="s">
        <v>507</v>
      </c>
      <c r="F26" s="155" t="s">
        <v>507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6" t="s">
        <v>507</v>
      </c>
      <c r="S26" s="66" t="s">
        <v>508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5" t="s">
        <v>522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1"/>
      <c r="C31" s="182" t="s">
        <v>529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1"/>
      <c r="C33" s="185" t="s">
        <v>364</v>
      </c>
      <c r="D33" s="152" t="s">
        <v>363</v>
      </c>
      <c r="E33" s="155" t="s">
        <v>3</v>
      </c>
      <c r="F33" s="155" t="s">
        <v>362</v>
      </c>
      <c r="G33" s="155" t="s">
        <v>353</v>
      </c>
      <c r="H33" s="155" t="s">
        <v>354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6" t="s">
        <v>3</v>
      </c>
      <c r="S33" s="66" t="s">
        <v>362</v>
      </c>
      <c r="T33" s="66" t="s">
        <v>353</v>
      </c>
      <c r="U33" s="66" t="s">
        <v>354</v>
      </c>
      <c r="V33" s="66" t="s">
        <v>355</v>
      </c>
      <c r="W33" s="66" t="s">
        <v>356</v>
      </c>
      <c r="X33" s="66" t="s">
        <v>357</v>
      </c>
      <c r="Y33" s="66" t="s">
        <v>358</v>
      </c>
      <c r="Z33" s="66" t="s">
        <v>359</v>
      </c>
      <c r="AA33" s="66" t="s">
        <v>360</v>
      </c>
      <c r="AB33" s="66" t="s">
        <v>361</v>
      </c>
    </row>
    <row r="34" spans="2:28">
      <c r="B34" s="181"/>
      <c r="C34" s="185" t="s">
        <v>455</v>
      </c>
      <c r="D34" s="152" t="s">
        <v>454</v>
      </c>
      <c r="E34" s="155" t="s">
        <v>515</v>
      </c>
      <c r="F34" s="155" t="s">
        <v>515</v>
      </c>
      <c r="G34" s="155" t="s">
        <v>515</v>
      </c>
      <c r="H34" s="155" t="s">
        <v>515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6" t="s">
        <v>515</v>
      </c>
      <c r="S34" s="66" t="s">
        <v>516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1"/>
      <c r="C35" s="185" t="s">
        <v>607</v>
      </c>
      <c r="D35" s="152" t="s">
        <v>608</v>
      </c>
      <c r="E35" s="155" t="s">
        <v>606</v>
      </c>
      <c r="F35" s="155" t="s">
        <v>606</v>
      </c>
      <c r="G35" s="155" t="s">
        <v>606</v>
      </c>
      <c r="H35" s="155" t="s">
        <v>606</v>
      </c>
      <c r="I35" s="155" t="s">
        <v>606</v>
      </c>
      <c r="J35" s="155" t="s">
        <v>606</v>
      </c>
      <c r="K35" s="155" t="s">
        <v>606</v>
      </c>
      <c r="L35" s="155" t="s">
        <v>606</v>
      </c>
      <c r="M35" s="155" t="s">
        <v>606</v>
      </c>
      <c r="N35" s="155" t="s">
        <v>606</v>
      </c>
      <c r="O35" s="183" t="s">
        <v>143</v>
      </c>
      <c r="Q35" s="209"/>
      <c r="R35" s="66" t="s">
        <v>606</v>
      </c>
      <c r="S35" s="66" t="s">
        <v>609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1"/>
      <c r="C36" s="190" t="s">
        <v>447</v>
      </c>
      <c r="D36" s="118" t="s">
        <v>540</v>
      </c>
      <c r="E36" s="161" t="s">
        <v>456</v>
      </c>
      <c r="F36" s="161" t="s">
        <v>456</v>
      </c>
      <c r="G36" s="161" t="s">
        <v>457</v>
      </c>
      <c r="H36" s="161" t="s">
        <v>457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6" t="s">
        <v>457</v>
      </c>
      <c r="S36" s="66" t="s">
        <v>456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352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365</v>
      </c>
      <c r="K46" s="196"/>
      <c r="L46" s="196"/>
      <c r="M46" s="196"/>
      <c r="N46" s="196"/>
      <c r="O46" s="197"/>
    </row>
    <row r="47" spans="2:28">
      <c r="B47" s="191"/>
      <c r="C47" s="198" t="s">
        <v>351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365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581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5" t="s">
        <v>545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521</v>
      </c>
      <c r="D54" s="178" t="s">
        <v>517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6"/>
      <c r="X54" s="66"/>
      <c r="Y54" s="66"/>
      <c r="Z54" s="66"/>
      <c r="AA54" s="66"/>
      <c r="AB54" s="66"/>
    </row>
    <row r="55" spans="2:28">
      <c r="B55" s="181"/>
      <c r="C55" s="182" t="s">
        <v>528</v>
      </c>
      <c r="D55" s="152" t="s">
        <v>519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6"/>
      <c r="X55" s="66"/>
      <c r="Y55" s="66"/>
      <c r="Z55" s="66"/>
      <c r="AA55" s="66"/>
      <c r="AB55" s="66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6"/>
      <c r="X56" s="66"/>
      <c r="Y56" s="66"/>
      <c r="Z56" s="66"/>
      <c r="AA56" s="66"/>
      <c r="AB56" s="66"/>
    </row>
    <row r="57" spans="2:28">
      <c r="B57" s="181"/>
      <c r="C57" s="185" t="s">
        <v>138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143</v>
      </c>
      <c r="W57" s="66"/>
      <c r="X57" s="66"/>
      <c r="Y57" s="66"/>
      <c r="Z57" s="66"/>
      <c r="AA57" s="66"/>
      <c r="AB57" s="66"/>
    </row>
    <row r="58" spans="2:28">
      <c r="B58" s="181"/>
      <c r="C58" s="185" t="s">
        <v>523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524</v>
      </c>
      <c r="W58" s="66"/>
      <c r="X58" s="66"/>
      <c r="Y58" s="66"/>
      <c r="Z58" s="66"/>
      <c r="AA58" s="66"/>
      <c r="AB58" s="66"/>
    </row>
    <row r="59" spans="2:28">
      <c r="B59" s="181"/>
      <c r="C59" s="185" t="s">
        <v>518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144</v>
      </c>
      <c r="W59" s="66"/>
      <c r="X59" s="66"/>
      <c r="Y59" s="66"/>
      <c r="Z59" s="66"/>
      <c r="AA59" s="66"/>
      <c r="AB59" s="66"/>
    </row>
    <row r="60" spans="2:28">
      <c r="B60" s="181"/>
      <c r="C60" s="185" t="s">
        <v>142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143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522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529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146</v>
      </c>
    </row>
    <row r="67" spans="2:15">
      <c r="B67" s="181"/>
      <c r="C67" s="185" t="s">
        <v>364</v>
      </c>
      <c r="D67" s="152" t="s">
        <v>363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143</v>
      </c>
    </row>
    <row r="68" spans="2:15">
      <c r="B68" s="181"/>
      <c r="C68" s="185" t="s">
        <v>455</v>
      </c>
      <c r="D68" s="152" t="s">
        <v>454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143</v>
      </c>
    </row>
    <row r="69" spans="2:15">
      <c r="B69" s="181"/>
      <c r="C69" s="185" t="s">
        <v>607</v>
      </c>
      <c r="D69" s="152" t="s">
        <v>608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143</v>
      </c>
    </row>
    <row r="70" spans="2:15">
      <c r="B70" s="181"/>
      <c r="C70" s="190" t="s">
        <v>447</v>
      </c>
      <c r="D70" s="118" t="s">
        <v>540</v>
      </c>
      <c r="E70" s="162" t="s">
        <v>457</v>
      </c>
      <c r="F70" s="162" t="s">
        <v>457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143</v>
      </c>
    </row>
    <row r="71" spans="2:15"/>
    <row r="72" spans="2:15" ht="15.75" customHeight="1">
      <c r="C72" s="353" t="s">
        <v>582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J33" sqref="J33"/>
    </sheetView>
  </sheetViews>
  <sheetFormatPr baseColWidth="10" defaultColWidth="0" defaultRowHeight="15" zeroHeight="1"/>
  <cols>
    <col min="1" max="1" width="6.85546875" style="127" customWidth="1"/>
    <col min="2" max="2" width="10.42578125" style="127" customWidth="1"/>
    <col min="3" max="3" width="37.42578125" style="127" customWidth="1"/>
    <col min="4" max="4" width="10.7109375" style="127" customWidth="1"/>
    <col min="5" max="6" width="11.42578125" style="127" customWidth="1"/>
    <col min="8" max="11" width="16.855468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367</v>
      </c>
    </row>
    <row r="3" spans="2:26">
      <c r="B3" s="129" t="s">
        <v>470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2" t="s">
        <v>372</v>
      </c>
      <c r="D5" s="53" t="str">
        <f>Netzbetreiber!$D$9</f>
        <v>LSW Netz GmbH &amp; Co. KG</v>
      </c>
      <c r="E5" s="129"/>
      <c r="J5" s="87" t="s">
        <v>501</v>
      </c>
      <c r="K5" s="130" t="s">
        <v>504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2" t="s">
        <v>339</v>
      </c>
      <c r="D6" s="53" t="str">
        <f>Netzbetreiber!$D$28</f>
        <v>Wolfsburg, LK Gifhorn, Teile LK Helmstedt</v>
      </c>
      <c r="E6" s="129"/>
      <c r="F6" s="129"/>
      <c r="K6" s="130" t="s">
        <v>512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4" t="s">
        <v>491</v>
      </c>
      <c r="D7" s="53" t="str">
        <f>Netzbetreiber!$D$11</f>
        <v>9870006800006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2" t="s">
        <v>134</v>
      </c>
      <c r="D8" s="51">
        <f>Netzbetreiber!$D$6</f>
        <v>43922</v>
      </c>
      <c r="E8" s="129"/>
      <c r="F8" s="129"/>
      <c r="H8" s="127" t="s">
        <v>499</v>
      </c>
      <c r="J8" s="131">
        <f>COUNTA(D12:D100)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498</v>
      </c>
      <c r="D10" s="133" t="s">
        <v>148</v>
      </c>
      <c r="E10" s="272" t="s">
        <v>514</v>
      </c>
      <c r="F10" s="134" t="s">
        <v>149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637</v>
      </c>
      <c r="M10" s="149" t="s">
        <v>646</v>
      </c>
      <c r="N10" s="150" t="s">
        <v>647</v>
      </c>
      <c r="O10" s="150" t="s">
        <v>648</v>
      </c>
      <c r="P10" s="151" t="s">
        <v>649</v>
      </c>
      <c r="Q10" s="145" t="s">
        <v>638</v>
      </c>
      <c r="R10" s="135" t="s">
        <v>639</v>
      </c>
      <c r="S10" s="136" t="s">
        <v>640</v>
      </c>
      <c r="T10" s="136" t="s">
        <v>641</v>
      </c>
      <c r="U10" s="136" t="s">
        <v>642</v>
      </c>
      <c r="V10" s="136" t="s">
        <v>643</v>
      </c>
      <c r="W10" s="136" t="s">
        <v>644</v>
      </c>
      <c r="X10" s="137" t="s">
        <v>645</v>
      </c>
      <c r="Y10" s="294" t="s">
        <v>650</v>
      </c>
    </row>
    <row r="11" spans="2:26" ht="15.75" thickBot="1">
      <c r="B11" s="138" t="s">
        <v>500</v>
      </c>
      <c r="C11" s="139" t="s">
        <v>513</v>
      </c>
      <c r="D11" s="293" t="s">
        <v>248</v>
      </c>
      <c r="E11" s="163" t="s">
        <v>4</v>
      </c>
      <c r="F11" s="295" t="str">
        <f>VLOOKUP($E11,'BDEW-Standard'!$B$3:$M$158,F$9,0)</f>
        <v>D13</v>
      </c>
      <c r="H11" s="166">
        <f>ROUND(VLOOKUP($E11,'BDEW-Standard'!$B$3:$M$158,H$9,0),7)</f>
        <v>3.0469694999999999</v>
      </c>
      <c r="I11" s="166">
        <f>ROUND(VLOOKUP($E11,'BDEW-Standard'!$B$3:$M$158,I$9,0),7)</f>
        <v>-37.183314099999997</v>
      </c>
      <c r="J11" s="166">
        <f>ROUND(VLOOKUP($E11,'BDEW-Standard'!$B$3:$M$158,J$9,0),7)</f>
        <v>5.6727847000000002</v>
      </c>
      <c r="K11" s="166">
        <f>ROUND(VLOOKUP($E11,'BDEW-Standard'!$B$3:$M$158,K$9,0),7)</f>
        <v>9.6193100000000004E-2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1.0075192723557669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 ht="15.75" thickBot="1">
      <c r="B12" s="140">
        <v>1</v>
      </c>
      <c r="C12" s="141" t="str">
        <f t="shared" ref="C12:C41" si="0">$D$6</f>
        <v>Wolfsburg, LK Gifhorn, Teile LK Helmstedt</v>
      </c>
      <c r="D12" s="61" t="s">
        <v>666</v>
      </c>
      <c r="E12" s="163" t="s">
        <v>33</v>
      </c>
      <c r="F12" s="296" t="s">
        <v>667</v>
      </c>
      <c r="H12" s="347">
        <v>2.8967683819999999</v>
      </c>
      <c r="I12" s="347">
        <v>-36.355085643999999</v>
      </c>
      <c r="J12" s="347">
        <v>5.9939335649999999</v>
      </c>
      <c r="K12" s="347">
        <v>8.0532960000000001E-2</v>
      </c>
      <c r="L12" s="337">
        <v>40</v>
      </c>
      <c r="M12" s="273">
        <v>0</v>
      </c>
      <c r="N12" s="273">
        <v>0</v>
      </c>
      <c r="O12" s="273">
        <v>0</v>
      </c>
      <c r="P12" s="273">
        <v>0</v>
      </c>
      <c r="Q12" s="338">
        <f>($H12/(1+($I12/($Q$9-$L12))^$J12)+$K12)+MAX($M12*$Q$9+$N12,$O12*$Q$9+$P12)</f>
        <v>1.0005517076666195</v>
      </c>
      <c r="R12" s="274">
        <v>1</v>
      </c>
      <c r="S12" s="274">
        <v>1</v>
      </c>
      <c r="T12" s="274">
        <v>1</v>
      </c>
      <c r="U12" s="274">
        <v>1</v>
      </c>
      <c r="V12" s="274">
        <v>1</v>
      </c>
      <c r="W12" s="274">
        <v>1</v>
      </c>
      <c r="X12" s="275"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Wolfsburg, LK Gifhorn, Teile LK Helmstedt</v>
      </c>
      <c r="D13" s="61" t="s">
        <v>666</v>
      </c>
      <c r="E13" s="164" t="s">
        <v>25</v>
      </c>
      <c r="F13" s="296" t="s">
        <v>668</v>
      </c>
      <c r="H13" s="347">
        <v>2.961024777</v>
      </c>
      <c r="I13" s="347">
        <v>-35.490244807000003</v>
      </c>
      <c r="J13" s="347">
        <v>6.8582067069999999</v>
      </c>
      <c r="K13" s="347">
        <v>8.0869347999999994E-2</v>
      </c>
      <c r="L13" s="337">
        <v>40</v>
      </c>
      <c r="M13" s="273">
        <v>0</v>
      </c>
      <c r="N13" s="273">
        <v>0</v>
      </c>
      <c r="O13" s="273">
        <v>0</v>
      </c>
      <c r="P13" s="273">
        <v>0</v>
      </c>
      <c r="Q13" s="338">
        <f t="shared" ref="Q13:Q28" si="1">($H13/(1+($I13/($Q$9-$L13))^$J13)+$K13)+MAX($M13*$Q$9+$N13,$O13*$Q$9+$P13)</f>
        <v>1.0568360291926049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Wolfsburg, LK Gifhorn, Teile LK Helmstedt</v>
      </c>
      <c r="D14" s="61" t="s">
        <v>666</v>
      </c>
      <c r="E14" s="164" t="s">
        <v>69</v>
      </c>
      <c r="F14" s="296" t="s">
        <v>669</v>
      </c>
      <c r="H14" s="347">
        <v>2.8967683819999999</v>
      </c>
      <c r="I14" s="347">
        <v>-36.355085643999999</v>
      </c>
      <c r="J14" s="347">
        <v>5.9939335649999999</v>
      </c>
      <c r="K14" s="347">
        <v>8.0532960000000001E-2</v>
      </c>
      <c r="L14" s="337">
        <v>40</v>
      </c>
      <c r="M14" s="273">
        <v>0</v>
      </c>
      <c r="N14" s="273">
        <v>0</v>
      </c>
      <c r="O14" s="273">
        <v>0</v>
      </c>
      <c r="P14" s="273">
        <v>0</v>
      </c>
      <c r="Q14" s="338">
        <f t="shared" si="1"/>
        <v>1.0005517076666195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Wolfsburg, LK Gifhorn, Teile LK Helmstedt</v>
      </c>
      <c r="D15" s="61" t="s">
        <v>666</v>
      </c>
      <c r="E15" s="164" t="s">
        <v>59</v>
      </c>
      <c r="F15" s="296" t="s">
        <v>670</v>
      </c>
      <c r="H15" s="347">
        <v>2.961024777</v>
      </c>
      <c r="I15" s="347">
        <v>-35.490244807000003</v>
      </c>
      <c r="J15" s="347">
        <v>6.8582067069999999</v>
      </c>
      <c r="K15" s="347">
        <v>8.0869347999999994E-2</v>
      </c>
      <c r="L15" s="337">
        <v>40</v>
      </c>
      <c r="M15" s="273">
        <v>0</v>
      </c>
      <c r="N15" s="273">
        <v>0</v>
      </c>
      <c r="O15" s="273">
        <v>0</v>
      </c>
      <c r="P15" s="273">
        <v>0</v>
      </c>
      <c r="Q15" s="338">
        <f t="shared" si="1"/>
        <v>1.0568360291926049</v>
      </c>
      <c r="R15" s="274">
        <f>ROUND(VLOOKUP(MID($E15,4,3),'Wochentag F(WT)'!$B$7:$J$22,R$9,0),4)</f>
        <v>1</v>
      </c>
      <c r="S15" s="274">
        <f>ROUND(VLOOKUP(MID($E15,4,3),'Wochentag F(WT)'!$B$7:$J$22,S$9,0),4)</f>
        <v>1</v>
      </c>
      <c r="T15" s="274">
        <f>ROUND(VLOOKUP(MID($E15,4,3),'Wochentag F(WT)'!$B$7:$J$22,T$9,0),4)</f>
        <v>1</v>
      </c>
      <c r="U15" s="274">
        <f>ROUND(VLOOKUP(MID($E15,4,3),'Wochentag F(WT)'!$B$7:$J$22,U$9,0),4)</f>
        <v>1</v>
      </c>
      <c r="V15" s="274">
        <f>ROUND(VLOOKUP(MID($E15,4,3),'Wochentag F(WT)'!$B$7:$J$22,V$9,0),4)</f>
        <v>1</v>
      </c>
      <c r="W15" s="274">
        <f>ROUND(VLOOKUP(MID($E15,4,3),'Wochentag F(WT)'!$B$7:$J$22,W$9,0),4)</f>
        <v>1</v>
      </c>
      <c r="X15" s="275">
        <f t="shared" si="2"/>
        <v>1</v>
      </c>
      <c r="Y15" s="292"/>
      <c r="Z15" s="210"/>
    </row>
    <row r="16" spans="2:26" s="142" customFormat="1">
      <c r="B16" s="143">
        <v>5</v>
      </c>
      <c r="C16" s="144" t="str">
        <f t="shared" si="0"/>
        <v>Wolfsburg, LK Gifhorn, Teile LK Helmstedt</v>
      </c>
      <c r="D16" s="61" t="s">
        <v>248</v>
      </c>
      <c r="E16" s="164" t="s">
        <v>671</v>
      </c>
      <c r="F16" s="296" t="str">
        <f>VLOOKUP($E16,'BDEW-Standard'!$B$3:$M$94,F$9,0)</f>
        <v>BA4</v>
      </c>
      <c r="H16" s="347">
        <f>ROUND(VLOOKUP($E16,'BDEW-Standard'!$B$3:$M$94,H$9,0),7)</f>
        <v>0.93158890000000005</v>
      </c>
      <c r="I16" s="347">
        <f>ROUND(VLOOKUP($E16,'BDEW-Standard'!$B$3:$M$94,I$9,0),7)</f>
        <v>-33.35</v>
      </c>
      <c r="J16" s="347">
        <f>ROUND(VLOOKUP($E16,'BDEW-Standard'!$B$3:$M$94,J$9,0),7)</f>
        <v>5.7212303000000002</v>
      </c>
      <c r="K16" s="347">
        <f>ROUND(VLOOKUP($E16,'BDEW-Standard'!$B$3:$M$94,K$9,0),7)</f>
        <v>0.66564939999999995</v>
      </c>
      <c r="L16" s="337">
        <f>ROUND(VLOOKUP($E16,'BDEW-Standard'!$B$3:$M$94,L$9,0),1)</f>
        <v>40</v>
      </c>
      <c r="M16" s="273">
        <f>ROUND(VLOOKUP($E16,'BDEW-Standard'!$B$3:$M$94,M$9,0),7)</f>
        <v>0</v>
      </c>
      <c r="N16" s="273">
        <f>ROUND(VLOOKUP($E16,'BDEW-Standard'!$B$3:$M$94,N$9,0),7)</f>
        <v>0</v>
      </c>
      <c r="O16" s="273">
        <f>ROUND(VLOOKUP($E16,'BDEW-Standard'!$B$3:$M$94,O$9,0),7)</f>
        <v>0</v>
      </c>
      <c r="P16" s="273">
        <f>ROUND(VLOOKUP($E16,'BDEW-Standard'!$B$3:$M$94,P$9,0),7)</f>
        <v>0</v>
      </c>
      <c r="Q16" s="338">
        <f t="shared" si="1"/>
        <v>1.0766391850538448</v>
      </c>
      <c r="R16" s="274">
        <f>ROUND(VLOOKUP(MID($E16,4,3),'Wochentag F(WT)'!$B$7:$J$22,R$9,0),4)</f>
        <v>1.0848</v>
      </c>
      <c r="S16" s="274">
        <f>ROUND(VLOOKUP(MID($E16,4,3),'Wochentag F(WT)'!$B$7:$J$22,S$9,0),4)</f>
        <v>1.1211</v>
      </c>
      <c r="T16" s="274">
        <f>ROUND(VLOOKUP(MID($E16,4,3),'Wochentag F(WT)'!$B$7:$J$22,T$9,0),4)</f>
        <v>1.0769</v>
      </c>
      <c r="U16" s="274">
        <f>ROUND(VLOOKUP(MID($E16,4,3),'Wochentag F(WT)'!$B$7:$J$22,U$9,0),4)</f>
        <v>1.1353</v>
      </c>
      <c r="V16" s="274">
        <f>ROUND(VLOOKUP(MID($E16,4,3),'Wochentag F(WT)'!$B$7:$J$22,V$9,0),4)</f>
        <v>1.1402000000000001</v>
      </c>
      <c r="W16" s="274">
        <f>ROUND(VLOOKUP(MID($E16,4,3),'Wochentag F(WT)'!$B$7:$J$22,W$9,0),4)</f>
        <v>0.48520000000000002</v>
      </c>
      <c r="X16" s="275">
        <f t="shared" si="2"/>
        <v>0.95650000000000013</v>
      </c>
      <c r="Y16" s="292"/>
      <c r="Z16" s="210"/>
    </row>
    <row r="17" spans="2:26" s="142" customFormat="1">
      <c r="B17" s="143">
        <v>6</v>
      </c>
      <c r="C17" s="144" t="str">
        <f t="shared" si="0"/>
        <v>Wolfsburg, LK Gifhorn, Teile LK Helmstedt</v>
      </c>
      <c r="D17" s="61" t="s">
        <v>248</v>
      </c>
      <c r="E17" s="164" t="s">
        <v>672</v>
      </c>
      <c r="F17" s="296" t="str">
        <f>VLOOKUP($E17,'BDEW-Standard'!$B$3:$M$94,F$9,0)</f>
        <v>BD4</v>
      </c>
      <c r="H17" s="347">
        <f>ROUND(VLOOKUP($E17,'BDEW-Standard'!$B$3:$M$94,H$9,0),7)</f>
        <v>3.75</v>
      </c>
      <c r="I17" s="347">
        <f>ROUND(VLOOKUP($E17,'BDEW-Standard'!$B$3:$M$94,I$9,0),7)</f>
        <v>-37.5</v>
      </c>
      <c r="J17" s="347">
        <f>ROUND(VLOOKUP($E17,'BDEW-Standard'!$B$3:$M$94,J$9,0),7)</f>
        <v>6.8</v>
      </c>
      <c r="K17" s="347">
        <f>ROUND(VLOOKUP($E17,'BDEW-Standard'!$B$3:$M$94,K$9,0),7)</f>
        <v>6.0911300000000002E-2</v>
      </c>
      <c r="L17" s="337">
        <f>ROUND(VLOOKUP($E17,'BDEW-Standard'!$B$3:$M$94,L$9,0),1)</f>
        <v>40</v>
      </c>
      <c r="M17" s="273">
        <f>ROUND(VLOOKUP($E17,'BDEW-Standard'!$B$3:$M$94,M$9,0),7)</f>
        <v>0</v>
      </c>
      <c r="N17" s="273">
        <f>ROUND(VLOOKUP($E17,'BDEW-Standard'!$B$3:$M$94,N$9,0),7)</f>
        <v>0</v>
      </c>
      <c r="O17" s="273">
        <f>ROUND(VLOOKUP($E17,'BDEW-Standard'!$B$3:$M$94,O$9,0),7)</f>
        <v>0</v>
      </c>
      <c r="P17" s="273">
        <f>ROUND(VLOOKUP($E17,'BDEW-Standard'!$B$3:$M$94,P$9,0),7)</f>
        <v>0</v>
      </c>
      <c r="Q17" s="338">
        <f t="shared" si="1"/>
        <v>1.0126136468627658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2"/>
        <v>0.91959999999999997</v>
      </c>
      <c r="Y17" s="292"/>
      <c r="Z17" s="210"/>
    </row>
    <row r="18" spans="2:26" s="142" customFormat="1">
      <c r="B18" s="143">
        <v>7</v>
      </c>
      <c r="C18" s="144" t="str">
        <f t="shared" si="0"/>
        <v>Wolfsburg, LK Gifhorn, Teile LK Helmstedt</v>
      </c>
      <c r="D18" s="61" t="s">
        <v>248</v>
      </c>
      <c r="E18" s="164" t="s">
        <v>673</v>
      </c>
      <c r="F18" s="296" t="str">
        <f>VLOOKUP($E18,'BDEW-Standard'!$B$3:$M$94,F$9,0)</f>
        <v>BH4</v>
      </c>
      <c r="H18" s="347">
        <f>ROUND(VLOOKUP($E18,'BDEW-Standard'!$B$3:$M$94,H$9,0),7)</f>
        <v>2.4595180999999999</v>
      </c>
      <c r="I18" s="347">
        <f>ROUND(VLOOKUP($E18,'BDEW-Standard'!$B$3:$M$94,I$9,0),7)</f>
        <v>-35.253212400000002</v>
      </c>
      <c r="J18" s="347">
        <f>ROUND(VLOOKUP($E18,'BDEW-Standard'!$B$3:$M$94,J$9,0),7)</f>
        <v>6.0587001000000003</v>
      </c>
      <c r="K18" s="347">
        <f>ROUND(VLOOKUP($E18,'BDEW-Standard'!$B$3:$M$94,K$9,0),7)</f>
        <v>0.16473699999999999</v>
      </c>
      <c r="L18" s="337">
        <f>ROUND(VLOOKUP($E18,'BDEW-Standard'!$B$3:$M$94,L$9,0),1)</f>
        <v>40</v>
      </c>
      <c r="M18" s="273">
        <f>ROUND(VLOOKUP($E18,'BDEW-Standard'!$B$3:$M$94,M$9,0),7)</f>
        <v>0</v>
      </c>
      <c r="N18" s="273">
        <f>ROUND(VLOOKUP($E18,'BDEW-Standard'!$B$3:$M$94,N$9,0),7)</f>
        <v>0</v>
      </c>
      <c r="O18" s="273">
        <f>ROUND(VLOOKUP($E18,'BDEW-Standard'!$B$3:$M$94,O$9,0),7)</f>
        <v>0</v>
      </c>
      <c r="P18" s="273">
        <f>ROUND(VLOOKUP($E18,'BDEW-Standard'!$B$3:$M$94,P$9,0),7)</f>
        <v>0</v>
      </c>
      <c r="Q18" s="338">
        <f t="shared" si="1"/>
        <v>1.043802057143173</v>
      </c>
      <c r="R18" s="274">
        <f>ROUND(VLOOKUP(MID($E18,4,3),'Wochentag F(WT)'!$B$7:$J$22,R$9,0),4)</f>
        <v>0.97670000000000001</v>
      </c>
      <c r="S18" s="274">
        <f>ROUND(VLOOKUP(MID($E18,4,3),'Wochentag F(WT)'!$B$7:$J$22,S$9,0),4)</f>
        <v>1.0388999999999999</v>
      </c>
      <c r="T18" s="274">
        <f>ROUND(VLOOKUP(MID($E18,4,3),'Wochentag F(WT)'!$B$7:$J$22,T$9,0),4)</f>
        <v>1.0027999999999999</v>
      </c>
      <c r="U18" s="274">
        <f>ROUND(VLOOKUP(MID($E18,4,3),'Wochentag F(WT)'!$B$7:$J$22,U$9,0),4)</f>
        <v>1.0162</v>
      </c>
      <c r="V18" s="274">
        <f>ROUND(VLOOKUP(MID($E18,4,3),'Wochentag F(WT)'!$B$7:$J$22,V$9,0),4)</f>
        <v>1.0024</v>
      </c>
      <c r="W18" s="274">
        <f>ROUND(VLOOKUP(MID($E18,4,3),'Wochentag F(WT)'!$B$7:$J$22,W$9,0),4)</f>
        <v>1.0043</v>
      </c>
      <c r="X18" s="275">
        <f t="shared" si="2"/>
        <v>0.95870000000000122</v>
      </c>
      <c r="Y18" s="292"/>
      <c r="Z18" s="210"/>
    </row>
    <row r="19" spans="2:26" s="142" customFormat="1">
      <c r="B19" s="143">
        <v>8</v>
      </c>
      <c r="C19" s="144" t="str">
        <f t="shared" si="0"/>
        <v>Wolfsburg, LK Gifhorn, Teile LK Helmstedt</v>
      </c>
      <c r="D19" s="61" t="s">
        <v>248</v>
      </c>
      <c r="E19" s="164" t="s">
        <v>674</v>
      </c>
      <c r="F19" s="296" t="str">
        <f>VLOOKUP($E19,'BDEW-Standard'!$B$3:$M$94,F$9,0)</f>
        <v>GA4</v>
      </c>
      <c r="H19" s="347">
        <f>ROUND(VLOOKUP($E19,'BDEW-Standard'!$B$3:$M$94,H$9,0),7)</f>
        <v>2.8195655999999998</v>
      </c>
      <c r="I19" s="347">
        <f>ROUND(VLOOKUP($E19,'BDEW-Standard'!$B$3:$M$94,I$9,0),7)</f>
        <v>-36</v>
      </c>
      <c r="J19" s="347">
        <f>ROUND(VLOOKUP($E19,'BDEW-Standard'!$B$3:$M$94,J$9,0),7)</f>
        <v>7.7368518000000002</v>
      </c>
      <c r="K19" s="347">
        <f>ROUND(VLOOKUP($E19,'BDEW-Standard'!$B$3:$M$94,K$9,0),7)</f>
        <v>0.157281</v>
      </c>
      <c r="L19" s="337">
        <f>ROUND(VLOOKUP($E19,'BDEW-Standard'!$B$3:$M$94,L$9,0),1)</f>
        <v>40</v>
      </c>
      <c r="M19" s="273">
        <f>ROUND(VLOOKUP($E19,'BDEW-Standard'!$B$3:$M$94,M$9,0),7)</f>
        <v>0</v>
      </c>
      <c r="N19" s="273">
        <f>ROUND(VLOOKUP($E19,'BDEW-Standard'!$B$3:$M$94,N$9,0),7)</f>
        <v>0</v>
      </c>
      <c r="O19" s="273">
        <f>ROUND(VLOOKUP($E19,'BDEW-Standard'!$B$3:$M$94,O$9,0),7)</f>
        <v>0</v>
      </c>
      <c r="P19" s="273">
        <f>ROUND(VLOOKUP($E19,'BDEW-Standard'!$B$3:$M$94,P$9,0),7)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Wolfsburg, LK Gifhorn, Teile LK Helmstedt</v>
      </c>
      <c r="D20" s="61" t="s">
        <v>248</v>
      </c>
      <c r="E20" s="164" t="s">
        <v>675</v>
      </c>
      <c r="F20" s="296" t="str">
        <f>VLOOKUP($E20,'BDEW-Standard'!$B$3:$M$94,F$9,0)</f>
        <v>GB4</v>
      </c>
      <c r="H20" s="347">
        <f>ROUND(VLOOKUP($E20,'BDEW-Standard'!$B$3:$M$94,H$9,0),7)</f>
        <v>3.6017736</v>
      </c>
      <c r="I20" s="347">
        <f>ROUND(VLOOKUP($E20,'BDEW-Standard'!$B$3:$M$94,I$9,0),7)</f>
        <v>-37.882536799999997</v>
      </c>
      <c r="J20" s="347">
        <f>ROUND(VLOOKUP($E20,'BDEW-Standard'!$B$3:$M$94,J$9,0),7)</f>
        <v>6.9836070000000001</v>
      </c>
      <c r="K20" s="347">
        <f>ROUND(VLOOKUP($E20,'BDEW-Standard'!$B$3:$M$94,K$9,0),7)</f>
        <v>5.4826199999999999E-2</v>
      </c>
      <c r="L20" s="337">
        <f>ROUND(VLOOKUP($E20,'BDEW-Standard'!$B$3:$M$94,L$9,0),1)</f>
        <v>40</v>
      </c>
      <c r="M20" s="273">
        <f>ROUND(VLOOKUP($E20,'BDEW-Standard'!$B$3:$M$94,M$9,0),7)</f>
        <v>0</v>
      </c>
      <c r="N20" s="273">
        <f>ROUND(VLOOKUP($E20,'BDEW-Standard'!$B$3:$M$94,N$9,0),7)</f>
        <v>0</v>
      </c>
      <c r="O20" s="273">
        <f>ROUND(VLOOKUP($E20,'BDEW-Standard'!$B$3:$M$94,O$9,0),7)</f>
        <v>0</v>
      </c>
      <c r="P20" s="273">
        <f>ROUND(VLOOKUP($E20,'BDEW-Standard'!$B$3:$M$94,P$9,0),7)</f>
        <v>0</v>
      </c>
      <c r="Q20" s="338">
        <f t="shared" si="1"/>
        <v>0.90239375975311864</v>
      </c>
      <c r="R20" s="274">
        <f>ROUND(VLOOKUP(MID($E20,4,3),'Wochentag F(WT)'!$B$7:$J$22,R$9,0),4)</f>
        <v>0.98970000000000002</v>
      </c>
      <c r="S20" s="274">
        <f>ROUND(VLOOKUP(MID($E20,4,3),'Wochentag F(WT)'!$B$7:$J$22,S$9,0),4)</f>
        <v>0.9627</v>
      </c>
      <c r="T20" s="274">
        <f>ROUND(VLOOKUP(MID($E20,4,3),'Wochentag F(WT)'!$B$7:$J$22,T$9,0),4)</f>
        <v>1.0507</v>
      </c>
      <c r="U20" s="274">
        <f>ROUND(VLOOKUP(MID($E20,4,3),'Wochentag F(WT)'!$B$7:$J$22,U$9,0),4)</f>
        <v>1.0551999999999999</v>
      </c>
      <c r="V20" s="274">
        <f>ROUND(VLOOKUP(MID($E20,4,3),'Wochentag F(WT)'!$B$7:$J$22,V$9,0),4)</f>
        <v>1.0297000000000001</v>
      </c>
      <c r="W20" s="274">
        <f>ROUND(VLOOKUP(MID($E20,4,3),'Wochentag F(WT)'!$B$7:$J$22,W$9,0),4)</f>
        <v>0.97670000000000001</v>
      </c>
      <c r="X20" s="275">
        <f t="shared" si="2"/>
        <v>0.9352999999999998</v>
      </c>
      <c r="Y20" s="292"/>
      <c r="Z20" s="210"/>
    </row>
    <row r="21" spans="2:26" s="142" customFormat="1">
      <c r="B21" s="143">
        <v>10</v>
      </c>
      <c r="C21" s="144" t="str">
        <f t="shared" si="0"/>
        <v>Wolfsburg, LK Gifhorn, Teile LK Helmstedt</v>
      </c>
      <c r="D21" s="61" t="s">
        <v>248</v>
      </c>
      <c r="E21" s="164" t="s">
        <v>676</v>
      </c>
      <c r="F21" s="296" t="str">
        <f>VLOOKUP($E21,'BDEW-Standard'!$B$3:$M$94,F$9,0)</f>
        <v>KO4</v>
      </c>
      <c r="H21" s="347">
        <f>ROUND(VLOOKUP($E21,'BDEW-Standard'!$B$3:$M$94,H$9,0),7)</f>
        <v>3.4428942999999999</v>
      </c>
      <c r="I21" s="347">
        <f>ROUND(VLOOKUP($E21,'BDEW-Standard'!$B$3:$M$94,I$9,0),7)</f>
        <v>-36.659050399999998</v>
      </c>
      <c r="J21" s="347">
        <f>ROUND(VLOOKUP($E21,'BDEW-Standard'!$B$3:$M$94,J$9,0),7)</f>
        <v>7.6083226000000002</v>
      </c>
      <c r="K21" s="347">
        <f>ROUND(VLOOKUP($E21,'BDEW-Standard'!$B$3:$M$94,K$9,0),7)</f>
        <v>7.4685000000000001E-2</v>
      </c>
      <c r="L21" s="337">
        <f>ROUND(VLOOKUP($E21,'BDEW-Standard'!$B$3:$M$94,L$9,0),1)</f>
        <v>40</v>
      </c>
      <c r="M21" s="273">
        <f>ROUND(VLOOKUP($E21,'BDEW-Standard'!$B$3:$M$94,M$9,0),7)</f>
        <v>0</v>
      </c>
      <c r="N21" s="273">
        <f>ROUND(VLOOKUP($E21,'BDEW-Standard'!$B$3:$M$94,N$9,0),7)</f>
        <v>0</v>
      </c>
      <c r="O21" s="273">
        <f>ROUND(VLOOKUP($E21,'BDEW-Standard'!$B$3:$M$94,O$9,0),7)</f>
        <v>0</v>
      </c>
      <c r="P21" s="273">
        <f>ROUND(VLOOKUP($E21,'BDEW-Standard'!$B$3:$M$94,P$9,0),7)</f>
        <v>0</v>
      </c>
      <c r="Q21" s="338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Wolfsburg, LK Gifhorn, Teile LK Helmstedt</v>
      </c>
      <c r="D22" s="61" t="s">
        <v>248</v>
      </c>
      <c r="E22" s="164" t="s">
        <v>677</v>
      </c>
      <c r="F22" s="296" t="str">
        <f>VLOOKUP($E22,'BDEW-Standard'!$B$3:$M$94,F$9,0)</f>
        <v>HD4</v>
      </c>
      <c r="H22" s="347">
        <f>ROUND(VLOOKUP($E22,'BDEW-Standard'!$B$3:$M$94,H$9,0),7)</f>
        <v>3.0084346000000002</v>
      </c>
      <c r="I22" s="347">
        <f>ROUND(VLOOKUP($E22,'BDEW-Standard'!$B$3:$M$94,I$9,0),7)</f>
        <v>-36.607845300000001</v>
      </c>
      <c r="J22" s="347">
        <f>ROUND(VLOOKUP($E22,'BDEW-Standard'!$B$3:$M$94,J$9,0),7)</f>
        <v>7.3211870000000001</v>
      </c>
      <c r="K22" s="347">
        <f>ROUND(VLOOKUP($E22,'BDEW-Standard'!$B$3:$M$94,K$9,0),7)</f>
        <v>0.15496599999999999</v>
      </c>
      <c r="L22" s="337">
        <f>ROUND(VLOOKUP($E22,'BDEW-Standard'!$B$3:$M$94,L$9,0),1)</f>
        <v>40</v>
      </c>
      <c r="M22" s="273">
        <f>ROUND(VLOOKUP($E22,'BDEW-Standard'!$B$3:$M$94,M$9,0),7)</f>
        <v>0</v>
      </c>
      <c r="N22" s="273">
        <f>ROUND(VLOOKUP($E22,'BDEW-Standard'!$B$3:$M$94,N$9,0),7)</f>
        <v>0</v>
      </c>
      <c r="O22" s="273">
        <f>ROUND(VLOOKUP($E22,'BDEW-Standard'!$B$3:$M$94,O$9,0),7)</f>
        <v>0</v>
      </c>
      <c r="P22" s="273">
        <f>ROUND(VLOOKUP($E22,'BDEW-Standard'!$B$3:$M$94,P$9,0),7)</f>
        <v>0</v>
      </c>
      <c r="Q22" s="338">
        <f t="shared" si="1"/>
        <v>0.97302438504000599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92"/>
      <c r="Z22" s="210"/>
    </row>
    <row r="23" spans="2:26" s="142" customFormat="1">
      <c r="B23" s="143">
        <v>12</v>
      </c>
      <c r="C23" s="144" t="str">
        <f t="shared" si="0"/>
        <v>Wolfsburg, LK Gifhorn, Teile LK Helmstedt</v>
      </c>
      <c r="D23" s="61" t="s">
        <v>248</v>
      </c>
      <c r="E23" s="164" t="s">
        <v>678</v>
      </c>
      <c r="F23" s="296" t="str">
        <f>VLOOKUP($E23,'BDEW-Standard'!$B$3:$M$94,F$9,0)</f>
        <v>HA4</v>
      </c>
      <c r="H23" s="347">
        <f>ROUND(VLOOKUP($E23,'BDEW-Standard'!$B$3:$M$94,H$9,0),7)</f>
        <v>4.0196902000000003</v>
      </c>
      <c r="I23" s="347">
        <f>ROUND(VLOOKUP($E23,'BDEW-Standard'!$B$3:$M$94,I$9,0),7)</f>
        <v>-37.828203700000003</v>
      </c>
      <c r="J23" s="347">
        <f>ROUND(VLOOKUP($E23,'BDEW-Standard'!$B$3:$M$94,J$9,0),7)</f>
        <v>8.1593368999999996</v>
      </c>
      <c r="K23" s="347">
        <f>ROUND(VLOOKUP($E23,'BDEW-Standard'!$B$3:$M$94,K$9,0),7)</f>
        <v>4.72845E-2</v>
      </c>
      <c r="L23" s="337">
        <f>ROUND(VLOOKUP($E23,'BDEW-Standard'!$B$3:$M$94,L$9,0),1)</f>
        <v>40</v>
      </c>
      <c r="M23" s="273">
        <f>ROUND(VLOOKUP($E23,'BDEW-Standard'!$B$3:$M$94,M$9,0),7)</f>
        <v>0</v>
      </c>
      <c r="N23" s="273">
        <f>ROUND(VLOOKUP($E23,'BDEW-Standard'!$B$3:$M$94,N$9,0),7)</f>
        <v>0</v>
      </c>
      <c r="O23" s="273">
        <f>ROUND(VLOOKUP($E23,'BDEW-Standard'!$B$3:$M$94,O$9,0),7)</f>
        <v>0</v>
      </c>
      <c r="P23" s="273">
        <f>ROUND(VLOOKUP($E23,'BDEW-Standard'!$B$3:$M$94,P$9,0),7)</f>
        <v>0</v>
      </c>
      <c r="Q23" s="338">
        <f t="shared" si="1"/>
        <v>0.86486713303260787</v>
      </c>
      <c r="R23" s="274">
        <f>ROUND(VLOOKUP(MID($E23,4,3),'Wochentag F(WT)'!$B$7:$J$22,R$9,0),4)</f>
        <v>1.0358000000000001</v>
      </c>
      <c r="S23" s="274">
        <f>ROUND(VLOOKUP(MID($E23,4,3),'Wochentag F(WT)'!$B$7:$J$22,S$9,0),4)</f>
        <v>1.0232000000000001</v>
      </c>
      <c r="T23" s="274">
        <f>ROUND(VLOOKUP(MID($E23,4,3),'Wochentag F(WT)'!$B$7:$J$22,T$9,0),4)</f>
        <v>1.0251999999999999</v>
      </c>
      <c r="U23" s="274">
        <f>ROUND(VLOOKUP(MID($E23,4,3),'Wochentag F(WT)'!$B$7:$J$22,U$9,0),4)</f>
        <v>1.0295000000000001</v>
      </c>
      <c r="V23" s="274">
        <f>ROUND(VLOOKUP(MID($E23,4,3),'Wochentag F(WT)'!$B$7:$J$22,V$9,0),4)</f>
        <v>1.0253000000000001</v>
      </c>
      <c r="W23" s="274">
        <f>ROUND(VLOOKUP(MID($E23,4,3),'Wochentag F(WT)'!$B$7:$J$22,W$9,0),4)</f>
        <v>0.96750000000000003</v>
      </c>
      <c r="X23" s="275">
        <f t="shared" si="2"/>
        <v>0.89350000000000041</v>
      </c>
      <c r="Y23" s="292"/>
      <c r="Z23" s="210"/>
    </row>
    <row r="24" spans="2:26" s="142" customFormat="1">
      <c r="B24" s="143">
        <v>13</v>
      </c>
      <c r="C24" s="144" t="str">
        <f t="shared" si="0"/>
        <v>Wolfsburg, LK Gifhorn, Teile LK Helmstedt</v>
      </c>
      <c r="D24" s="61" t="s">
        <v>248</v>
      </c>
      <c r="E24" s="164" t="s">
        <v>679</v>
      </c>
      <c r="F24" s="296" t="str">
        <f>VLOOKUP($E24,'BDEW-Standard'!$B$3:$M$94,F$9,0)</f>
        <v>WA4</v>
      </c>
      <c r="H24" s="347">
        <f>ROUND(VLOOKUP($E24,'BDEW-Standard'!$B$3:$M$94,H$9,0),7)</f>
        <v>1.0535874999999999</v>
      </c>
      <c r="I24" s="347">
        <f>ROUND(VLOOKUP($E24,'BDEW-Standard'!$B$3:$M$94,I$9,0),7)</f>
        <v>-35.299999999999997</v>
      </c>
      <c r="J24" s="347">
        <f>ROUND(VLOOKUP($E24,'BDEW-Standard'!$B$3:$M$94,J$9,0),7)</f>
        <v>4.8662747</v>
      </c>
      <c r="K24" s="347">
        <f>ROUND(VLOOKUP($E24,'BDEW-Standard'!$B$3:$M$94,K$9,0),7)</f>
        <v>0.68110420000000005</v>
      </c>
      <c r="L24" s="337">
        <f>ROUND(VLOOKUP($E24,'BDEW-Standard'!$B$3:$M$94,L$9,0),1)</f>
        <v>40</v>
      </c>
      <c r="M24" s="273">
        <f>ROUND(VLOOKUP($E24,'BDEW-Standard'!$B$3:$M$94,M$9,0),7)</f>
        <v>0</v>
      </c>
      <c r="N24" s="273">
        <f>ROUND(VLOOKUP($E24,'BDEW-Standard'!$B$3:$M$94,N$9,0),7)</f>
        <v>0</v>
      </c>
      <c r="O24" s="273">
        <f>ROUND(VLOOKUP($E24,'BDEW-Standard'!$B$3:$M$94,O$9,0),7)</f>
        <v>0</v>
      </c>
      <c r="P24" s="273">
        <f>ROUND(VLOOKUP($E24,'BDEW-Standard'!$B$3:$M$94,P$9,0),7)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2" customFormat="1">
      <c r="B25" s="143">
        <v>14</v>
      </c>
      <c r="C25" s="144" t="str">
        <f t="shared" si="0"/>
        <v>Wolfsburg, LK Gifhorn, Teile LK Helmstedt</v>
      </c>
      <c r="D25" s="61" t="s">
        <v>248</v>
      </c>
      <c r="E25" s="164" t="s">
        <v>680</v>
      </c>
      <c r="F25" s="296" t="str">
        <f>VLOOKUP($E25,'BDEW-Standard'!$B$3:$M$94,F$9,0)</f>
        <v>MK4</v>
      </c>
      <c r="H25" s="347">
        <f>ROUND(VLOOKUP($E25,'BDEW-Standard'!$B$3:$M$94,H$9,0),7)</f>
        <v>3.1177248</v>
      </c>
      <c r="I25" s="347">
        <f>ROUND(VLOOKUP($E25,'BDEW-Standard'!$B$3:$M$94,I$9,0),7)</f>
        <v>-35.871506199999999</v>
      </c>
      <c r="J25" s="347">
        <f>ROUND(VLOOKUP($E25,'BDEW-Standard'!$B$3:$M$94,J$9,0),7)</f>
        <v>7.5186828999999999</v>
      </c>
      <c r="K25" s="347">
        <f>ROUND(VLOOKUP($E25,'BDEW-Standard'!$B$3:$M$94,K$9,0),7)</f>
        <v>3.4330100000000002E-2</v>
      </c>
      <c r="L25" s="337">
        <f>ROUND(VLOOKUP($E25,'BDEW-Standard'!$B$3:$M$94,L$9,0),1)</f>
        <v>40</v>
      </c>
      <c r="M25" s="273">
        <f>ROUND(VLOOKUP($E25,'BDEW-Standard'!$B$3:$M$94,M$9,0),7)</f>
        <v>0</v>
      </c>
      <c r="N25" s="273">
        <f>ROUND(VLOOKUP($E25,'BDEW-Standard'!$B$3:$M$94,N$9,0),7)</f>
        <v>0</v>
      </c>
      <c r="O25" s="273">
        <f>ROUND(VLOOKUP($E25,'BDEW-Standard'!$B$3:$M$94,O$9,0),7)</f>
        <v>0</v>
      </c>
      <c r="P25" s="273">
        <f>ROUND(VLOOKUP($E25,'BDEW-Standard'!$B$3:$M$94,P$9,0),7)</f>
        <v>0</v>
      </c>
      <c r="Q25" s="338">
        <f t="shared" si="1"/>
        <v>0.9622064996731321</v>
      </c>
      <c r="R25" s="274">
        <f>ROUND(VLOOKUP(MID($E25,4,3),'Wochentag F(WT)'!$B$7:$J$22,R$9,0),4)</f>
        <v>1.0699000000000001</v>
      </c>
      <c r="S25" s="274">
        <f>ROUND(VLOOKUP(MID($E25,4,3),'Wochentag F(WT)'!$B$7:$J$22,S$9,0),4)</f>
        <v>1.0365</v>
      </c>
      <c r="T25" s="274">
        <f>ROUND(VLOOKUP(MID($E25,4,3),'Wochentag F(WT)'!$B$7:$J$22,T$9,0),4)</f>
        <v>0.99329999999999996</v>
      </c>
      <c r="U25" s="274">
        <f>ROUND(VLOOKUP(MID($E25,4,3),'Wochentag F(WT)'!$B$7:$J$22,U$9,0),4)</f>
        <v>0.99480000000000002</v>
      </c>
      <c r="V25" s="274">
        <f>ROUND(VLOOKUP(MID($E25,4,3),'Wochentag F(WT)'!$B$7:$J$22,V$9,0),4)</f>
        <v>1.0659000000000001</v>
      </c>
      <c r="W25" s="274">
        <f>ROUND(VLOOKUP(MID($E25,4,3),'Wochentag F(WT)'!$B$7:$J$22,W$9,0),4)</f>
        <v>0.93620000000000003</v>
      </c>
      <c r="X25" s="275">
        <f t="shared" si="2"/>
        <v>0.90339999999999954</v>
      </c>
      <c r="Y25" s="292"/>
      <c r="Z25" s="210"/>
    </row>
    <row r="26" spans="2:26" s="142" customFormat="1">
      <c r="B26" s="143">
        <v>15</v>
      </c>
      <c r="C26" s="144" t="str">
        <f t="shared" si="0"/>
        <v>Wolfsburg, LK Gifhorn, Teile LK Helmstedt</v>
      </c>
      <c r="D26" s="61" t="s">
        <v>248</v>
      </c>
      <c r="E26" s="164" t="s">
        <v>681</v>
      </c>
      <c r="F26" s="296" t="str">
        <f>VLOOKUP($E26,'BDEW-Standard'!$B$3:$M$94,F$9,0)</f>
        <v>MF4</v>
      </c>
      <c r="H26" s="347">
        <f>ROUND(VLOOKUP($E26,'BDEW-Standard'!$B$3:$M$94,H$9,0),7)</f>
        <v>2.5187775000000001</v>
      </c>
      <c r="I26" s="347">
        <f>ROUND(VLOOKUP($E26,'BDEW-Standard'!$B$3:$M$94,I$9,0),7)</f>
        <v>-35.033375399999997</v>
      </c>
      <c r="J26" s="347">
        <f>ROUND(VLOOKUP($E26,'BDEW-Standard'!$B$3:$M$94,J$9,0),7)</f>
        <v>6.2240634000000004</v>
      </c>
      <c r="K26" s="347">
        <f>ROUND(VLOOKUP($E26,'BDEW-Standard'!$B$3:$M$94,K$9,0),7)</f>
        <v>0.10107820000000001</v>
      </c>
      <c r="L26" s="337">
        <f>ROUND(VLOOKUP($E26,'BDEW-Standard'!$B$3:$M$94,L$9,0),1)</f>
        <v>40</v>
      </c>
      <c r="M26" s="273">
        <f>ROUND(VLOOKUP($E26,'BDEW-Standard'!$B$3:$M$94,M$9,0),7)</f>
        <v>0</v>
      </c>
      <c r="N26" s="273">
        <f>ROUND(VLOOKUP($E26,'BDEW-Standard'!$B$3:$M$94,N$9,0),7)</f>
        <v>0</v>
      </c>
      <c r="O26" s="273">
        <f>ROUND(VLOOKUP($E26,'BDEW-Standard'!$B$3:$M$94,O$9,0),7)</f>
        <v>0</v>
      </c>
      <c r="P26" s="273">
        <f>ROUND(VLOOKUP($E26,'BDEW-Standard'!$B$3:$M$94,P$9,0),7)</f>
        <v>0</v>
      </c>
      <c r="Q26" s="338">
        <f t="shared" si="1"/>
        <v>1.0146273685996503</v>
      </c>
      <c r="R26" s="274">
        <f>ROUND(VLOOKUP(MID($E26,4,3),'Wochentag F(WT)'!$B$7:$J$22,R$9,0),4)</f>
        <v>1.0354000000000001</v>
      </c>
      <c r="S26" s="274">
        <f>ROUND(VLOOKUP(MID($E26,4,3),'Wochentag F(WT)'!$B$7:$J$22,S$9,0),4)</f>
        <v>1.0523</v>
      </c>
      <c r="T26" s="274">
        <f>ROUND(VLOOKUP(MID($E26,4,3),'Wochentag F(WT)'!$B$7:$J$22,T$9,0),4)</f>
        <v>1.0448999999999999</v>
      </c>
      <c r="U26" s="274">
        <f>ROUND(VLOOKUP(MID($E26,4,3),'Wochentag F(WT)'!$B$7:$J$22,U$9,0),4)</f>
        <v>1.0494000000000001</v>
      </c>
      <c r="V26" s="274">
        <f>ROUND(VLOOKUP(MID($E26,4,3),'Wochentag F(WT)'!$B$7:$J$22,V$9,0),4)</f>
        <v>0.98850000000000005</v>
      </c>
      <c r="W26" s="274">
        <f>ROUND(VLOOKUP(MID($E26,4,3),'Wochentag F(WT)'!$B$7:$J$22,W$9,0),4)</f>
        <v>0.88600000000000001</v>
      </c>
      <c r="X26" s="275">
        <f t="shared" si="2"/>
        <v>0.94349999999999934</v>
      </c>
      <c r="Y26" s="292"/>
      <c r="Z26" s="210"/>
    </row>
    <row r="27" spans="2:26" s="142" customFormat="1">
      <c r="B27" s="143">
        <v>16</v>
      </c>
      <c r="C27" s="144" t="str">
        <f t="shared" si="0"/>
        <v>Wolfsburg, LK Gifhorn, Teile LK Helmstedt</v>
      </c>
      <c r="D27" s="61" t="s">
        <v>248</v>
      </c>
      <c r="E27" s="164" t="s">
        <v>682</v>
      </c>
      <c r="F27" s="296" t="str">
        <f>VLOOKUP($E27,'BDEW-Standard'!$B$3:$M$94,F$9,0)</f>
        <v>PD4</v>
      </c>
      <c r="H27" s="347">
        <f>ROUND(VLOOKUP($E27,'BDEW-Standard'!$B$3:$M$94,H$9,0),7)</f>
        <v>3.85</v>
      </c>
      <c r="I27" s="347">
        <f>ROUND(VLOOKUP($E27,'BDEW-Standard'!$B$3:$M$94,I$9,0),7)</f>
        <v>-37</v>
      </c>
      <c r="J27" s="347">
        <f>ROUND(VLOOKUP($E27,'BDEW-Standard'!$B$3:$M$94,J$9,0),7)</f>
        <v>10.2405021</v>
      </c>
      <c r="K27" s="347">
        <f>ROUND(VLOOKUP($E27,'BDEW-Standard'!$B$3:$M$94,K$9,0),7)</f>
        <v>4.6924300000000002E-2</v>
      </c>
      <c r="L27" s="337">
        <f>ROUND(VLOOKUP($E27,'BDEW-Standard'!$B$3:$M$94,L$9,0),1)</f>
        <v>40</v>
      </c>
      <c r="M27" s="273">
        <f>ROUND(VLOOKUP($E27,'BDEW-Standard'!$B$3:$M$94,M$9,0),7)</f>
        <v>0</v>
      </c>
      <c r="N27" s="273">
        <f>ROUND(VLOOKUP($E27,'BDEW-Standard'!$B$3:$M$94,N$9,0),7)</f>
        <v>0</v>
      </c>
      <c r="O27" s="273">
        <f>ROUND(VLOOKUP($E27,'BDEW-Standard'!$B$3:$M$94,O$9,0),7)</f>
        <v>0</v>
      </c>
      <c r="P27" s="273">
        <f>ROUND(VLOOKUP($E27,'BDEW-Standard'!$B$3:$M$94,P$9,0),7)</f>
        <v>0</v>
      </c>
      <c r="Q27" s="338">
        <f t="shared" si="1"/>
        <v>0.75691065279879233</v>
      </c>
      <c r="R27" s="274">
        <f>ROUND(VLOOKUP(MID($E27,4,3),'Wochentag F(WT)'!$B$7:$J$22,R$9,0),4)</f>
        <v>1.0214000000000001</v>
      </c>
      <c r="S27" s="274">
        <f>ROUND(VLOOKUP(MID($E27,4,3),'Wochentag F(WT)'!$B$7:$J$22,S$9,0),4)</f>
        <v>1.0866</v>
      </c>
      <c r="T27" s="274">
        <f>ROUND(VLOOKUP(MID($E27,4,3),'Wochentag F(WT)'!$B$7:$J$22,T$9,0),4)</f>
        <v>1.0720000000000001</v>
      </c>
      <c r="U27" s="274">
        <f>ROUND(VLOOKUP(MID($E27,4,3),'Wochentag F(WT)'!$B$7:$J$22,U$9,0),4)</f>
        <v>1.0557000000000001</v>
      </c>
      <c r="V27" s="274">
        <f>ROUND(VLOOKUP(MID($E27,4,3),'Wochentag F(WT)'!$B$7:$J$22,V$9,0),4)</f>
        <v>1.0117</v>
      </c>
      <c r="W27" s="274">
        <f>ROUND(VLOOKUP(MID($E27,4,3),'Wochentag F(WT)'!$B$7:$J$22,W$9,0),4)</f>
        <v>0.90010000000000001</v>
      </c>
      <c r="X27" s="275">
        <f>7-SUM(R27:W27)</f>
        <v>0.85249999999999915</v>
      </c>
      <c r="Y27" s="292"/>
    </row>
    <row r="28" spans="2:26" s="142" customFormat="1">
      <c r="B28" s="143">
        <v>17</v>
      </c>
      <c r="C28" s="144" t="str">
        <f t="shared" si="0"/>
        <v>Wolfsburg, LK Gifhorn, Teile LK Helmstedt</v>
      </c>
      <c r="D28" s="61" t="s">
        <v>248</v>
      </c>
      <c r="E28" s="164" t="s">
        <v>5</v>
      </c>
      <c r="F28" s="296" t="str">
        <f>VLOOKUP($E28,'BDEW-Standard'!$B$3:$M$94,F$9,0)</f>
        <v>HK3</v>
      </c>
      <c r="H28" s="347">
        <f>ROUND(VLOOKUP($E28,'BDEW-Standard'!$B$3:$M$94,H$9,0),7)</f>
        <v>0.40409319999999999</v>
      </c>
      <c r="I28" s="347">
        <f>ROUND(VLOOKUP($E28,'BDEW-Standard'!$B$3:$M$94,I$9,0),7)</f>
        <v>-24.439296800000001</v>
      </c>
      <c r="J28" s="347">
        <f>ROUND(VLOOKUP($E28,'BDEW-Standard'!$B$3:$M$94,J$9,0),7)</f>
        <v>6.5718174999999999</v>
      </c>
      <c r="K28" s="347">
        <f>ROUND(VLOOKUP($E28,'BDEW-Standard'!$B$3:$M$94,K$9,0),7)</f>
        <v>0.71077100000000004</v>
      </c>
      <c r="L28" s="337">
        <f>ROUND(VLOOKUP($E28,'BDEW-Standard'!$B$3:$M$94,L$9,0),1)</f>
        <v>40</v>
      </c>
      <c r="M28" s="273">
        <f>ROUND(VLOOKUP($E28,'BDEW-Standard'!$B$3:$M$94,M$9,0),7)</f>
        <v>0</v>
      </c>
      <c r="N28" s="273">
        <f>ROUND(VLOOKUP($E28,'BDEW-Standard'!$B$3:$M$94,N$9,0),7)</f>
        <v>0</v>
      </c>
      <c r="O28" s="273">
        <f>ROUND(VLOOKUP($E28,'BDEW-Standard'!$B$3:$M$94,O$9,0),7)</f>
        <v>0</v>
      </c>
      <c r="P28" s="273">
        <f>ROUND(VLOOKUP($E28,'BDEW-Standard'!$B$3:$M$94,P$9,0),7)</f>
        <v>0</v>
      </c>
      <c r="Q28" s="338">
        <f t="shared" si="1"/>
        <v>1.0561214000512988</v>
      </c>
      <c r="R28" s="274">
        <f>ROUND(VLOOKUP(MID($E28,4,3),'Wochentag F(WT)'!$B$7:$J$22,R$9,0),4)</f>
        <v>1</v>
      </c>
      <c r="S28" s="274">
        <f>ROUND(VLOOKUP(MID($E28,4,3),'Wochentag F(WT)'!$B$7:$J$22,S$9,0),4)</f>
        <v>1</v>
      </c>
      <c r="T28" s="274">
        <f>ROUND(VLOOKUP(MID($E28,4,3),'Wochentag F(WT)'!$B$7:$J$22,T$9,0),4)</f>
        <v>1</v>
      </c>
      <c r="U28" s="274">
        <f>ROUND(VLOOKUP(MID($E28,4,3),'Wochentag F(WT)'!$B$7:$J$22,U$9,0),4)</f>
        <v>1</v>
      </c>
      <c r="V28" s="274">
        <f>ROUND(VLOOKUP(MID($E28,4,3),'Wochentag F(WT)'!$B$7:$J$22,V$9,0),4)</f>
        <v>1</v>
      </c>
      <c r="W28" s="274">
        <f>ROUND(VLOOKUP(MID($E28,4,3),'Wochentag F(WT)'!$B$7:$J$22,W$9,0),4)</f>
        <v>1</v>
      </c>
      <c r="X28" s="275">
        <f>7-SUM(R28:W28)</f>
        <v>1</v>
      </c>
      <c r="Y28" s="292"/>
    </row>
    <row r="29" spans="2:26" s="142" customFormat="1">
      <c r="B29" s="143">
        <v>18</v>
      </c>
      <c r="C29" s="144" t="str">
        <f t="shared" si="0"/>
        <v>Wolfsburg, LK Gifhorn, Teile LK Helmstedt</v>
      </c>
      <c r="D29" s="61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Wolfsburg, LK Gifhorn, Teile LK Helmstedt</v>
      </c>
      <c r="D30" s="61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Wolfsburg, LK Gifhorn, Teile LK Helmstedt</v>
      </c>
      <c r="D31" s="61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Wolfsburg, LK Gifhorn, Teile LK Helmstedt</v>
      </c>
      <c r="D32" s="61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Wolfsburg, LK Gifhorn, Teile LK Helmstedt</v>
      </c>
      <c r="D33" s="61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Wolfsburg, LK Gifhorn, Teile LK Helmstedt</v>
      </c>
      <c r="D34" s="61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Wolfsburg, LK Gifhorn, Teile LK Helmstedt</v>
      </c>
      <c r="D35" s="61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Wolfsburg, LK Gifhorn, Teile LK Helmstedt</v>
      </c>
      <c r="D36" s="61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Wolfsburg, LK Gifhorn, Teile LK Helmstedt</v>
      </c>
      <c r="D37" s="61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Wolfsburg, LK Gifhorn, Teile LK Helmstedt</v>
      </c>
      <c r="D38" s="61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Wolfsburg, LK Gifhorn, Teile LK Helmstedt</v>
      </c>
      <c r="D39" s="61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Wolfsburg, LK Gifhorn, Teile LK Helmstedt</v>
      </c>
      <c r="D40" s="61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Wolfsburg, LK Gifhorn, Teile LK Helmstedt</v>
      </c>
      <c r="D41" s="61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K41 M11:P41 R11:Y41 F11:F41">
    <cfRule type="expression" dxfId="9" priority="11">
      <formula>ISERROR(F11)</formula>
    </cfRule>
  </conditionalFormatting>
  <conditionalFormatting sqref="Y12:Y41 F12 E13:F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6:F26 H16:K26 C13:C33 C34:C41 M16:X26 R13:X15" unlockedFormula="1"/>
    <ignoredError sqref="L16:L26" formula="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A14" zoomScale="80" zoomScaleNormal="80" workbookViewId="0">
      <selection activeCell="S27" sqref="S27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450</v>
      </c>
    </row>
    <row r="3" spans="2:30" ht="15" customHeight="1">
      <c r="B3" s="83"/>
    </row>
    <row r="4" spans="2:30" ht="15" customHeight="1">
      <c r="B4" s="84" t="s">
        <v>449</v>
      </c>
      <c r="C4" s="62" t="str">
        <f>Netzbetreiber!$D$9</f>
        <v>LSW Netz GmbH &amp; Co. KG</v>
      </c>
      <c r="D4" s="75"/>
      <c r="G4" s="75"/>
      <c r="I4" s="75"/>
      <c r="J4" s="76"/>
      <c r="M4" s="85" t="s">
        <v>541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448</v>
      </c>
      <c r="C5" s="63" t="str">
        <f>Netzbetreiber!$D$28</f>
        <v>Wolfsburg, LK Gifhorn, Teile LK Helmstedt</v>
      </c>
      <c r="D5" s="37"/>
      <c r="E5" s="75"/>
      <c r="F5" s="75"/>
      <c r="G5" s="75"/>
      <c r="I5" s="75"/>
      <c r="J5" s="75"/>
      <c r="K5" s="75"/>
      <c r="L5" s="75"/>
      <c r="M5" s="87" t="s">
        <v>511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446</v>
      </c>
      <c r="C6" s="62" t="str">
        <f>Netzbetreiber!$D$11</f>
        <v>9870006800006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134</v>
      </c>
      <c r="C7" s="58">
        <f>Netzbetreiber!$D$6</f>
        <v>43922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4" t="s">
        <v>462</v>
      </c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6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471</v>
      </c>
      <c r="N9" s="90" t="s">
        <v>374</v>
      </c>
      <c r="O9" s="91" t="s">
        <v>375</v>
      </c>
      <c r="P9" s="91" t="s">
        <v>376</v>
      </c>
      <c r="Q9" s="91" t="s">
        <v>377</v>
      </c>
      <c r="R9" s="91" t="s">
        <v>378</v>
      </c>
      <c r="S9" s="340" t="s">
        <v>379</v>
      </c>
      <c r="T9" s="91" t="s">
        <v>380</v>
      </c>
      <c r="U9" s="91" t="s">
        <v>381</v>
      </c>
      <c r="V9" s="91" t="s">
        <v>382</v>
      </c>
      <c r="W9" s="91" t="s">
        <v>383</v>
      </c>
      <c r="X9" s="91" t="s">
        <v>384</v>
      </c>
      <c r="Y9" s="91" t="s">
        <v>385</v>
      </c>
      <c r="Z9" s="91" t="s">
        <v>386</v>
      </c>
      <c r="AA9" s="91" t="s">
        <v>387</v>
      </c>
      <c r="AB9" s="340" t="s">
        <v>388</v>
      </c>
      <c r="AC9" s="92" t="s">
        <v>389</v>
      </c>
      <c r="AD9" s="92" t="s">
        <v>431</v>
      </c>
    </row>
    <row r="10" spans="2:30" ht="72" customHeight="1" thickBot="1">
      <c r="B10" s="359" t="s">
        <v>585</v>
      </c>
      <c r="C10" s="360"/>
      <c r="D10" s="93">
        <v>2</v>
      </c>
      <c r="E10" s="94" t="str">
        <f>IF(ISERROR(HLOOKUP(E$11,$M$9:$AD$33,$D10,0)),"",HLOOKUP(E$11,$M$9:$AD$33,$D10,0))</f>
        <v/>
      </c>
      <c r="F10" s="357" t="s">
        <v>400</v>
      </c>
      <c r="G10" s="357"/>
      <c r="H10" s="357"/>
      <c r="I10" s="357"/>
      <c r="J10" s="357"/>
      <c r="K10" s="357"/>
      <c r="L10" s="358"/>
      <c r="M10" s="95" t="s">
        <v>472</v>
      </c>
      <c r="N10" s="96" t="s">
        <v>473</v>
      </c>
      <c r="O10" s="97" t="s">
        <v>474</v>
      </c>
      <c r="P10" s="98" t="s">
        <v>475</v>
      </c>
      <c r="Q10" s="98" t="s">
        <v>476</v>
      </c>
      <c r="R10" s="98" t="s">
        <v>477</v>
      </c>
      <c r="S10" s="341" t="s">
        <v>478</v>
      </c>
      <c r="T10" s="98" t="s">
        <v>479</v>
      </c>
      <c r="U10" s="98" t="s">
        <v>480</v>
      </c>
      <c r="V10" s="98" t="s">
        <v>481</v>
      </c>
      <c r="W10" s="98" t="s">
        <v>482</v>
      </c>
      <c r="X10" s="98" t="s">
        <v>483</v>
      </c>
      <c r="Y10" s="98" t="s">
        <v>484</v>
      </c>
      <c r="Z10" s="98" t="s">
        <v>485</v>
      </c>
      <c r="AA10" s="98" t="s">
        <v>486</v>
      </c>
      <c r="AB10" s="341" t="s">
        <v>487</v>
      </c>
      <c r="AC10" s="99" t="s">
        <v>488</v>
      </c>
      <c r="AD10" s="100" t="s">
        <v>432</v>
      </c>
    </row>
    <row r="11" spans="2:30" ht="15.75" thickBot="1">
      <c r="B11" s="101" t="s">
        <v>423</v>
      </c>
      <c r="C11" s="102"/>
      <c r="D11" s="103">
        <v>3</v>
      </c>
      <c r="E11" s="104"/>
      <c r="F11" s="105" t="s">
        <v>391</v>
      </c>
      <c r="G11" s="106" t="s">
        <v>392</v>
      </c>
      <c r="H11" s="106" t="s">
        <v>393</v>
      </c>
      <c r="I11" s="106" t="s">
        <v>394</v>
      </c>
      <c r="J11" s="106" t="s">
        <v>395</v>
      </c>
      <c r="K11" s="106" t="s">
        <v>396</v>
      </c>
      <c r="L11" s="107" t="s">
        <v>397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34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342">
        <v>0</v>
      </c>
      <c r="AC11" s="73">
        <v>0</v>
      </c>
      <c r="AD11" s="70">
        <v>0</v>
      </c>
    </row>
    <row r="12" spans="2:30" ht="15">
      <c r="B12" s="108" t="s">
        <v>401</v>
      </c>
      <c r="C12" s="109"/>
      <c r="D12" s="110">
        <v>4</v>
      </c>
      <c r="E12" s="303">
        <f>MIN(SUMPRODUCT($M$11:$AD$11,M12:AD12),1)</f>
        <v>1</v>
      </c>
      <c r="F12" s="300" t="s">
        <v>397</v>
      </c>
      <c r="G12" s="77" t="s">
        <v>397</v>
      </c>
      <c r="H12" s="77" t="s">
        <v>397</v>
      </c>
      <c r="I12" s="77" t="s">
        <v>397</v>
      </c>
      <c r="J12" s="77" t="s">
        <v>397</v>
      </c>
      <c r="K12" s="77" t="s">
        <v>397</v>
      </c>
      <c r="L12" s="78" t="s">
        <v>397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34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343">
        <v>1</v>
      </c>
      <c r="AC12" s="114">
        <v>1</v>
      </c>
      <c r="AD12" s="67">
        <v>1</v>
      </c>
    </row>
    <row r="13" spans="2:30" ht="15">
      <c r="B13" s="115" t="s">
        <v>402</v>
      </c>
      <c r="C13" s="116"/>
      <c r="D13" s="110">
        <v>5</v>
      </c>
      <c r="E13" s="304">
        <f t="shared" ref="E13:E33" si="0">MIN(SUMPRODUCT($M$11:$AD$11,M13:AD13),1)</f>
        <v>0</v>
      </c>
      <c r="F13" s="301" t="s">
        <v>397</v>
      </c>
      <c r="G13" s="79" t="s">
        <v>397</v>
      </c>
      <c r="H13" s="79" t="s">
        <v>397</v>
      </c>
      <c r="I13" s="79" t="s">
        <v>397</v>
      </c>
      <c r="J13" s="79" t="s">
        <v>397</v>
      </c>
      <c r="K13" s="79" t="s">
        <v>397</v>
      </c>
      <c r="L13" s="80" t="s">
        <v>397</v>
      </c>
      <c r="M13" s="111"/>
      <c r="N13" s="117"/>
      <c r="O13" s="118"/>
      <c r="P13" s="118"/>
      <c r="Q13" s="118"/>
      <c r="R13" s="118"/>
      <c r="S13" s="344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344">
        <v>1</v>
      </c>
      <c r="AC13" s="119"/>
      <c r="AD13" s="68"/>
    </row>
    <row r="14" spans="2:30" ht="15">
      <c r="B14" s="115" t="s">
        <v>403</v>
      </c>
      <c r="C14" s="116"/>
      <c r="D14" s="110">
        <v>6</v>
      </c>
      <c r="E14" s="304">
        <f t="shared" si="0"/>
        <v>0</v>
      </c>
      <c r="F14" s="301" t="s">
        <v>397</v>
      </c>
      <c r="G14" s="79" t="s">
        <v>404</v>
      </c>
      <c r="H14" s="79" t="s">
        <v>404</v>
      </c>
      <c r="I14" s="79" t="s">
        <v>404</v>
      </c>
      <c r="J14" s="79" t="s">
        <v>404</v>
      </c>
      <c r="K14" s="79" t="s">
        <v>404</v>
      </c>
      <c r="L14" s="80" t="s">
        <v>404</v>
      </c>
      <c r="M14" s="111"/>
      <c r="N14" s="117"/>
      <c r="O14" s="118"/>
      <c r="P14" s="118"/>
      <c r="Q14" s="118"/>
      <c r="R14" s="118"/>
      <c r="S14" s="344"/>
      <c r="T14" s="118"/>
      <c r="U14" s="118"/>
      <c r="V14" s="118"/>
      <c r="W14" s="118"/>
      <c r="X14" s="118"/>
      <c r="Y14" s="118"/>
      <c r="Z14" s="118"/>
      <c r="AA14" s="118"/>
      <c r="AB14" s="344"/>
      <c r="AC14" s="119"/>
      <c r="AD14" s="68"/>
    </row>
    <row r="15" spans="2:30" ht="15">
      <c r="B15" s="115" t="s">
        <v>405</v>
      </c>
      <c r="C15" s="116"/>
      <c r="D15" s="110">
        <v>7</v>
      </c>
      <c r="E15" s="304">
        <f t="shared" si="0"/>
        <v>0</v>
      </c>
      <c r="F15" s="301" t="s">
        <v>404</v>
      </c>
      <c r="G15" s="79" t="s">
        <v>396</v>
      </c>
      <c r="H15" s="79" t="s">
        <v>404</v>
      </c>
      <c r="I15" s="79" t="s">
        <v>404</v>
      </c>
      <c r="J15" s="79" t="s">
        <v>404</v>
      </c>
      <c r="K15" s="79" t="s">
        <v>404</v>
      </c>
      <c r="L15" s="80" t="s">
        <v>404</v>
      </c>
      <c r="M15" s="111"/>
      <c r="N15" s="117"/>
      <c r="O15" s="118"/>
      <c r="P15" s="118"/>
      <c r="Q15" s="118"/>
      <c r="R15" s="118"/>
      <c r="S15" s="344"/>
      <c r="T15" s="118"/>
      <c r="U15" s="118"/>
      <c r="V15" s="118"/>
      <c r="W15" s="118"/>
      <c r="X15" s="118"/>
      <c r="Y15" s="118"/>
      <c r="Z15" s="118"/>
      <c r="AA15" s="118"/>
      <c r="AB15" s="344"/>
      <c r="AC15" s="119"/>
      <c r="AD15" s="68"/>
    </row>
    <row r="16" spans="2:30" ht="15">
      <c r="B16" s="120" t="s">
        <v>417</v>
      </c>
      <c r="C16" s="116"/>
      <c r="D16" s="110">
        <v>8</v>
      </c>
      <c r="E16" s="304">
        <f t="shared" si="0"/>
        <v>1</v>
      </c>
      <c r="F16" s="301" t="s">
        <v>404</v>
      </c>
      <c r="G16" s="79" t="s">
        <v>404</v>
      </c>
      <c r="H16" s="79" t="s">
        <v>404</v>
      </c>
      <c r="I16" s="79" t="s">
        <v>404</v>
      </c>
      <c r="J16" s="79" t="s">
        <v>397</v>
      </c>
      <c r="K16" s="79" t="s">
        <v>404</v>
      </c>
      <c r="L16" s="80" t="s">
        <v>404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344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344">
        <v>1</v>
      </c>
      <c r="AC16" s="119">
        <v>1</v>
      </c>
      <c r="AD16" s="68">
        <v>1</v>
      </c>
    </row>
    <row r="17" spans="2:30" ht="15">
      <c r="B17" s="120" t="s">
        <v>418</v>
      </c>
      <c r="C17" s="116"/>
      <c r="D17" s="110">
        <v>9</v>
      </c>
      <c r="E17" s="304">
        <f t="shared" si="0"/>
        <v>1</v>
      </c>
      <c r="F17" s="301" t="s">
        <v>404</v>
      </c>
      <c r="G17" s="79" t="s">
        <v>404</v>
      </c>
      <c r="H17" s="79" t="s">
        <v>404</v>
      </c>
      <c r="I17" s="79" t="s">
        <v>404</v>
      </c>
      <c r="J17" s="79" t="s">
        <v>404</v>
      </c>
      <c r="K17" s="79" t="s">
        <v>404</v>
      </c>
      <c r="L17" s="80" t="s">
        <v>397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344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344">
        <v>1</v>
      </c>
      <c r="AC17" s="119">
        <v>1</v>
      </c>
      <c r="AD17" s="68">
        <v>1</v>
      </c>
    </row>
    <row r="18" spans="2:30" ht="15">
      <c r="B18" s="120" t="s">
        <v>419</v>
      </c>
      <c r="C18" s="116"/>
      <c r="D18" s="110">
        <v>10</v>
      </c>
      <c r="E18" s="304">
        <f t="shared" si="0"/>
        <v>1</v>
      </c>
      <c r="F18" s="301" t="s">
        <v>397</v>
      </c>
      <c r="G18" s="79" t="s">
        <v>404</v>
      </c>
      <c r="H18" s="79" t="s">
        <v>404</v>
      </c>
      <c r="I18" s="79" t="s">
        <v>404</v>
      </c>
      <c r="J18" s="79" t="s">
        <v>404</v>
      </c>
      <c r="K18" s="79" t="s">
        <v>404</v>
      </c>
      <c r="L18" s="80" t="s">
        <v>404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344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344">
        <v>1</v>
      </c>
      <c r="AC18" s="119">
        <v>1</v>
      </c>
      <c r="AD18" s="68">
        <v>1</v>
      </c>
    </row>
    <row r="19" spans="2:30" ht="15">
      <c r="B19" s="120" t="s">
        <v>406</v>
      </c>
      <c r="C19" s="116"/>
      <c r="D19" s="110">
        <v>11</v>
      </c>
      <c r="E19" s="304">
        <f t="shared" si="0"/>
        <v>1</v>
      </c>
      <c r="F19" s="301" t="s">
        <v>397</v>
      </c>
      <c r="G19" s="79" t="s">
        <v>397</v>
      </c>
      <c r="H19" s="79" t="s">
        <v>397</v>
      </c>
      <c r="I19" s="79" t="s">
        <v>397</v>
      </c>
      <c r="J19" s="79" t="s">
        <v>397</v>
      </c>
      <c r="K19" s="79" t="s">
        <v>397</v>
      </c>
      <c r="L19" s="80" t="s">
        <v>397</v>
      </c>
      <c r="M19" s="111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344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344">
        <v>1</v>
      </c>
      <c r="AC19" s="119">
        <v>1</v>
      </c>
      <c r="AD19" s="68">
        <v>1</v>
      </c>
    </row>
    <row r="20" spans="2:30" ht="15">
      <c r="B20" s="120" t="s">
        <v>651</v>
      </c>
      <c r="C20" s="116"/>
      <c r="D20" s="110">
        <v>12</v>
      </c>
      <c r="E20" s="304">
        <f t="shared" si="0"/>
        <v>1</v>
      </c>
      <c r="F20" s="301" t="s">
        <v>404</v>
      </c>
      <c r="G20" s="79" t="s">
        <v>404</v>
      </c>
      <c r="H20" s="79" t="s">
        <v>404</v>
      </c>
      <c r="I20" s="79" t="s">
        <v>397</v>
      </c>
      <c r="J20" s="79" t="s">
        <v>404</v>
      </c>
      <c r="K20" s="79" t="s">
        <v>404</v>
      </c>
      <c r="L20" s="80" t="s">
        <v>404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344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344">
        <v>1</v>
      </c>
      <c r="AC20" s="119">
        <v>1</v>
      </c>
      <c r="AD20" s="68">
        <v>1</v>
      </c>
    </row>
    <row r="21" spans="2:30" ht="15">
      <c r="B21" s="120" t="s">
        <v>420</v>
      </c>
      <c r="C21" s="116"/>
      <c r="D21" s="110">
        <v>13</v>
      </c>
      <c r="E21" s="304">
        <f t="shared" si="0"/>
        <v>1</v>
      </c>
      <c r="F21" s="301" t="s">
        <v>404</v>
      </c>
      <c r="G21" s="79" t="s">
        <v>404</v>
      </c>
      <c r="H21" s="79" t="s">
        <v>404</v>
      </c>
      <c r="I21" s="79" t="s">
        <v>404</v>
      </c>
      <c r="J21" s="79" t="s">
        <v>404</v>
      </c>
      <c r="K21" s="79" t="s">
        <v>404</v>
      </c>
      <c r="L21" s="80" t="s">
        <v>397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344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344">
        <v>1</v>
      </c>
      <c r="AC21" s="119">
        <v>1</v>
      </c>
      <c r="AD21" s="68">
        <v>1</v>
      </c>
    </row>
    <row r="22" spans="2:30" ht="15">
      <c r="B22" s="120" t="s">
        <v>421</v>
      </c>
      <c r="C22" s="116"/>
      <c r="D22" s="110">
        <v>14</v>
      </c>
      <c r="E22" s="304">
        <f t="shared" si="0"/>
        <v>1</v>
      </c>
      <c r="F22" s="301" t="s">
        <v>397</v>
      </c>
      <c r="G22" s="79" t="s">
        <v>404</v>
      </c>
      <c r="H22" s="79" t="s">
        <v>404</v>
      </c>
      <c r="I22" s="79" t="s">
        <v>404</v>
      </c>
      <c r="J22" s="79" t="s">
        <v>404</v>
      </c>
      <c r="K22" s="79" t="s">
        <v>404</v>
      </c>
      <c r="L22" s="80" t="s">
        <v>404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344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344">
        <v>1</v>
      </c>
      <c r="AC22" s="119">
        <v>1</v>
      </c>
      <c r="AD22" s="68">
        <v>1</v>
      </c>
    </row>
    <row r="23" spans="2:30" ht="15">
      <c r="B23" s="115" t="s">
        <v>422</v>
      </c>
      <c r="C23" s="116"/>
      <c r="D23" s="110">
        <v>15</v>
      </c>
      <c r="E23" s="304">
        <f t="shared" si="0"/>
        <v>0</v>
      </c>
      <c r="F23" s="301" t="s">
        <v>404</v>
      </c>
      <c r="G23" s="79" t="s">
        <v>404</v>
      </c>
      <c r="H23" s="79" t="s">
        <v>404</v>
      </c>
      <c r="I23" s="79" t="s">
        <v>397</v>
      </c>
      <c r="J23" s="79" t="s">
        <v>404</v>
      </c>
      <c r="K23" s="79" t="s">
        <v>404</v>
      </c>
      <c r="L23" s="80" t="s">
        <v>404</v>
      </c>
      <c r="M23" s="111"/>
      <c r="N23" s="117"/>
      <c r="O23" s="118"/>
      <c r="P23" s="118">
        <v>1</v>
      </c>
      <c r="Q23" s="118"/>
      <c r="R23" s="118">
        <v>1</v>
      </c>
      <c r="S23" s="344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344"/>
      <c r="AC23" s="119"/>
      <c r="AD23" s="68"/>
    </row>
    <row r="24" spans="2:30" ht="15">
      <c r="B24" s="115" t="s">
        <v>407</v>
      </c>
      <c r="C24" s="116"/>
      <c r="D24" s="110">
        <v>16</v>
      </c>
      <c r="E24" s="304">
        <f t="shared" si="0"/>
        <v>0</v>
      </c>
      <c r="F24" s="301" t="s">
        <v>397</v>
      </c>
      <c r="G24" s="79" t="s">
        <v>397</v>
      </c>
      <c r="H24" s="79" t="s">
        <v>397</v>
      </c>
      <c r="I24" s="79" t="s">
        <v>397</v>
      </c>
      <c r="J24" s="79" t="s">
        <v>397</v>
      </c>
      <c r="K24" s="79" t="s">
        <v>397</v>
      </c>
      <c r="L24" s="80" t="s">
        <v>397</v>
      </c>
      <c r="M24" s="111"/>
      <c r="N24" s="117"/>
      <c r="O24" s="118"/>
      <c r="P24" s="118"/>
      <c r="Q24" s="118"/>
      <c r="R24" s="118"/>
      <c r="S24" s="344"/>
      <c r="T24" s="118"/>
      <c r="U24" s="118"/>
      <c r="V24" s="118"/>
      <c r="W24" s="118"/>
      <c r="X24" s="118"/>
      <c r="Y24" s="118"/>
      <c r="Z24" s="118"/>
      <c r="AA24" s="118"/>
      <c r="AB24" s="344"/>
      <c r="AC24" s="119"/>
      <c r="AD24" s="68"/>
    </row>
    <row r="25" spans="2:30" ht="15">
      <c r="B25" s="115" t="s">
        <v>408</v>
      </c>
      <c r="C25" s="116"/>
      <c r="D25" s="110">
        <v>17</v>
      </c>
      <c r="E25" s="304">
        <f t="shared" si="0"/>
        <v>0</v>
      </c>
      <c r="F25" s="301" t="s">
        <v>397</v>
      </c>
      <c r="G25" s="79" t="s">
        <v>397</v>
      </c>
      <c r="H25" s="79" t="s">
        <v>397</v>
      </c>
      <c r="I25" s="79" t="s">
        <v>397</v>
      </c>
      <c r="J25" s="79" t="s">
        <v>397</v>
      </c>
      <c r="K25" s="79" t="s">
        <v>397</v>
      </c>
      <c r="L25" s="80" t="s">
        <v>397</v>
      </c>
      <c r="M25" s="111"/>
      <c r="N25" s="117"/>
      <c r="O25" s="118"/>
      <c r="P25" s="118">
        <v>1</v>
      </c>
      <c r="Q25" s="118"/>
      <c r="R25" s="118"/>
      <c r="S25" s="344"/>
      <c r="T25" s="118"/>
      <c r="U25" s="118"/>
      <c r="V25" s="118"/>
      <c r="W25" s="118"/>
      <c r="X25" s="118"/>
      <c r="Y25" s="118"/>
      <c r="Z25" s="118">
        <v>1</v>
      </c>
      <c r="AA25" s="118"/>
      <c r="AB25" s="344"/>
      <c r="AC25" s="119"/>
      <c r="AD25" s="68"/>
    </row>
    <row r="26" spans="2:30" ht="15">
      <c r="B26" s="120" t="s">
        <v>409</v>
      </c>
      <c r="C26" s="116"/>
      <c r="D26" s="110">
        <v>18</v>
      </c>
      <c r="E26" s="304">
        <f t="shared" si="0"/>
        <v>1</v>
      </c>
      <c r="F26" s="301" t="s">
        <v>397</v>
      </c>
      <c r="G26" s="79" t="s">
        <v>397</v>
      </c>
      <c r="H26" s="79" t="s">
        <v>397</v>
      </c>
      <c r="I26" s="79" t="s">
        <v>397</v>
      </c>
      <c r="J26" s="79" t="s">
        <v>397</v>
      </c>
      <c r="K26" s="79" t="s">
        <v>397</v>
      </c>
      <c r="L26" s="80" t="s">
        <v>397</v>
      </c>
      <c r="M26" s="111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344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344">
        <v>1</v>
      </c>
      <c r="AC26" s="119">
        <v>1</v>
      </c>
      <c r="AD26" s="68">
        <v>1</v>
      </c>
    </row>
    <row r="27" spans="2:30" ht="15">
      <c r="B27" s="115" t="s">
        <v>410</v>
      </c>
      <c r="C27" s="116"/>
      <c r="D27" s="110">
        <v>19</v>
      </c>
      <c r="E27" s="304">
        <f t="shared" si="0"/>
        <v>1</v>
      </c>
      <c r="F27" s="348" t="s">
        <v>397</v>
      </c>
      <c r="G27" s="349" t="s">
        <v>397</v>
      </c>
      <c r="H27" s="349" t="s">
        <v>397</v>
      </c>
      <c r="I27" s="349" t="s">
        <v>397</v>
      </c>
      <c r="J27" s="349" t="s">
        <v>397</v>
      </c>
      <c r="K27" s="349" t="s">
        <v>397</v>
      </c>
      <c r="L27" s="350" t="s">
        <v>397</v>
      </c>
      <c r="M27" s="111">
        <v>1</v>
      </c>
      <c r="N27" s="117"/>
      <c r="O27" s="118"/>
      <c r="P27" s="118"/>
      <c r="Q27" s="118"/>
      <c r="R27" s="118"/>
      <c r="S27" s="344">
        <v>1</v>
      </c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344">
        <v>1</v>
      </c>
      <c r="AC27" s="119">
        <v>1</v>
      </c>
      <c r="AD27" s="68"/>
    </row>
    <row r="28" spans="2:30" ht="15">
      <c r="B28" s="115" t="s">
        <v>411</v>
      </c>
      <c r="C28" s="116"/>
      <c r="D28" s="110">
        <v>20</v>
      </c>
      <c r="E28" s="304">
        <f t="shared" si="0"/>
        <v>0</v>
      </c>
      <c r="F28" s="301" t="s">
        <v>397</v>
      </c>
      <c r="G28" s="79" t="s">
        <v>397</v>
      </c>
      <c r="H28" s="79" t="s">
        <v>397</v>
      </c>
      <c r="I28" s="79" t="s">
        <v>397</v>
      </c>
      <c r="J28" s="79" t="s">
        <v>397</v>
      </c>
      <c r="K28" s="79" t="s">
        <v>397</v>
      </c>
      <c r="L28" s="80" t="s">
        <v>397</v>
      </c>
      <c r="M28" s="111"/>
      <c r="N28" s="117"/>
      <c r="O28" s="118"/>
      <c r="P28" s="118">
        <v>1</v>
      </c>
      <c r="Q28" s="118"/>
      <c r="R28" s="118"/>
      <c r="S28" s="344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344">
        <v>1</v>
      </c>
      <c r="AC28" s="119"/>
      <c r="AD28" s="68"/>
    </row>
    <row r="29" spans="2:30" ht="15">
      <c r="B29" s="115" t="s">
        <v>412</v>
      </c>
      <c r="C29" s="116"/>
      <c r="D29" s="110">
        <v>21</v>
      </c>
      <c r="E29" s="304">
        <f t="shared" si="0"/>
        <v>0</v>
      </c>
      <c r="F29" s="301" t="s">
        <v>404</v>
      </c>
      <c r="G29" s="79" t="s">
        <v>404</v>
      </c>
      <c r="H29" s="79" t="s">
        <v>397</v>
      </c>
      <c r="I29" s="79" t="s">
        <v>404</v>
      </c>
      <c r="J29" s="79" t="s">
        <v>404</v>
      </c>
      <c r="K29" s="79" t="s">
        <v>404</v>
      </c>
      <c r="L29" s="80" t="s">
        <v>404</v>
      </c>
      <c r="M29" s="111"/>
      <c r="N29" s="117"/>
      <c r="O29" s="118"/>
      <c r="P29" s="118"/>
      <c r="Q29" s="118"/>
      <c r="R29" s="118"/>
      <c r="S29" s="344"/>
      <c r="T29" s="118"/>
      <c r="U29" s="118"/>
      <c r="V29" s="118"/>
      <c r="W29" s="118"/>
      <c r="X29" s="118">
        <v>1</v>
      </c>
      <c r="Y29" s="118"/>
      <c r="Z29" s="118"/>
      <c r="AA29" s="118"/>
      <c r="AB29" s="344"/>
      <c r="AC29" s="119"/>
      <c r="AD29" s="68"/>
    </row>
    <row r="30" spans="2:30" ht="15">
      <c r="B30" s="115" t="s">
        <v>413</v>
      </c>
      <c r="C30" s="116"/>
      <c r="D30" s="110">
        <v>22</v>
      </c>
      <c r="E30" s="304">
        <f t="shared" si="0"/>
        <v>0</v>
      </c>
      <c r="F30" s="301" t="s">
        <v>396</v>
      </c>
      <c r="G30" s="79" t="s">
        <v>396</v>
      </c>
      <c r="H30" s="79" t="s">
        <v>396</v>
      </c>
      <c r="I30" s="79" t="s">
        <v>396</v>
      </c>
      <c r="J30" s="79" t="s">
        <v>396</v>
      </c>
      <c r="K30" s="79" t="s">
        <v>396</v>
      </c>
      <c r="L30" s="80" t="s">
        <v>397</v>
      </c>
      <c r="M30" s="111"/>
      <c r="N30" s="117"/>
      <c r="O30" s="118"/>
      <c r="P30" s="118"/>
      <c r="Q30" s="118"/>
      <c r="R30" s="118"/>
      <c r="S30" s="344"/>
      <c r="T30" s="118"/>
      <c r="U30" s="118"/>
      <c r="V30" s="118"/>
      <c r="W30" s="118"/>
      <c r="X30" s="118"/>
      <c r="Y30" s="118"/>
      <c r="Z30" s="118"/>
      <c r="AA30" s="118"/>
      <c r="AB30" s="344"/>
      <c r="AC30" s="119"/>
      <c r="AD30" s="68"/>
    </row>
    <row r="31" spans="2:30" ht="15">
      <c r="B31" s="120" t="s">
        <v>414</v>
      </c>
      <c r="C31" s="116"/>
      <c r="D31" s="110">
        <v>23</v>
      </c>
      <c r="E31" s="304">
        <f t="shared" si="0"/>
        <v>1</v>
      </c>
      <c r="F31" s="301" t="s">
        <v>397</v>
      </c>
      <c r="G31" s="79" t="s">
        <v>397</v>
      </c>
      <c r="H31" s="79" t="s">
        <v>397</v>
      </c>
      <c r="I31" s="79" t="s">
        <v>397</v>
      </c>
      <c r="J31" s="79" t="s">
        <v>397</v>
      </c>
      <c r="K31" s="79" t="s">
        <v>397</v>
      </c>
      <c r="L31" s="80" t="s">
        <v>397</v>
      </c>
      <c r="M31" s="111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344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344">
        <v>1</v>
      </c>
      <c r="AC31" s="119">
        <v>1</v>
      </c>
      <c r="AD31" s="68">
        <v>1</v>
      </c>
    </row>
    <row r="32" spans="2:30" ht="15">
      <c r="B32" s="120" t="s">
        <v>415</v>
      </c>
      <c r="C32" s="116"/>
      <c r="D32" s="110">
        <v>24</v>
      </c>
      <c r="E32" s="304">
        <f t="shared" si="0"/>
        <v>1</v>
      </c>
      <c r="F32" s="301" t="s">
        <v>397</v>
      </c>
      <c r="G32" s="79" t="s">
        <v>397</v>
      </c>
      <c r="H32" s="79" t="s">
        <v>397</v>
      </c>
      <c r="I32" s="79" t="s">
        <v>397</v>
      </c>
      <c r="J32" s="79" t="s">
        <v>397</v>
      </c>
      <c r="K32" s="79" t="s">
        <v>397</v>
      </c>
      <c r="L32" s="80" t="s">
        <v>397</v>
      </c>
      <c r="M32" s="111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344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344">
        <v>1</v>
      </c>
      <c r="AC32" s="119">
        <v>1</v>
      </c>
      <c r="AD32" s="68">
        <v>1</v>
      </c>
    </row>
    <row r="33" spans="2:30" ht="15.75" thickBot="1">
      <c r="B33" s="121" t="s">
        <v>416</v>
      </c>
      <c r="C33" s="122"/>
      <c r="D33" s="123">
        <v>25</v>
      </c>
      <c r="E33" s="305">
        <f t="shared" si="0"/>
        <v>0</v>
      </c>
      <c r="F33" s="302" t="s">
        <v>396</v>
      </c>
      <c r="G33" s="81" t="s">
        <v>396</v>
      </c>
      <c r="H33" s="81" t="s">
        <v>396</v>
      </c>
      <c r="I33" s="81" t="s">
        <v>396</v>
      </c>
      <c r="J33" s="81" t="s">
        <v>396</v>
      </c>
      <c r="K33" s="81" t="s">
        <v>396</v>
      </c>
      <c r="L33" s="82" t="s">
        <v>397</v>
      </c>
      <c r="M33" s="111"/>
      <c r="N33" s="124"/>
      <c r="O33" s="125"/>
      <c r="P33" s="125"/>
      <c r="Q33" s="125"/>
      <c r="R33" s="125"/>
      <c r="S33" s="345"/>
      <c r="T33" s="125"/>
      <c r="U33" s="125"/>
      <c r="V33" s="125"/>
      <c r="W33" s="125"/>
      <c r="X33" s="125"/>
      <c r="Y33" s="125"/>
      <c r="Z33" s="125"/>
      <c r="AA33" s="125"/>
      <c r="AB33" s="345"/>
      <c r="AC33" s="126"/>
      <c r="AD33" s="69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349</v>
      </c>
      <c r="B1" s="212">
        <v>42173</v>
      </c>
      <c r="D1" s="130" t="s">
        <v>458</v>
      </c>
      <c r="F1" s="213" t="s">
        <v>547</v>
      </c>
      <c r="N1" s="214"/>
    </row>
    <row r="2" spans="1:14" ht="25.5">
      <c r="A2" s="215" t="s">
        <v>272</v>
      </c>
      <c r="B2" s="216" t="s">
        <v>147</v>
      </c>
      <c r="C2" s="217" t="s">
        <v>149</v>
      </c>
      <c r="D2" s="218" t="s">
        <v>150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71</v>
      </c>
      <c r="J2" s="219" t="s">
        <v>151</v>
      </c>
      <c r="K2" s="219" t="s">
        <v>152</v>
      </c>
      <c r="L2" s="219" t="s">
        <v>153</v>
      </c>
      <c r="M2" s="221" t="s">
        <v>245</v>
      </c>
    </row>
    <row r="3" spans="1:14">
      <c r="A3" s="127" t="str">
        <f>IF(MID(D3,1,8)="SigLinDe","SLP-FfE","SLP-TUM")</f>
        <v>SLP-TUM</v>
      </c>
      <c r="B3" s="127" t="str">
        <f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154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0">IF(MID(D4,1,8)="SigLinDe","SLP-FfE","SLP-TUM")</f>
        <v>SLP-TUM</v>
      </c>
      <c r="B4" s="127" t="str">
        <f t="shared" ref="B4:B67" si="1">"DE_"&amp;IF(A4="SLP-TUM",MID(D4,5,4)&amp;RIGHT(D4,1),"")&amp;IF(A4="SLP-FfE",MID(D1,5,3)&amp;"3"&amp;RIGHT(D1,1),"")</f>
        <v>DE_HEF04</v>
      </c>
      <c r="C4" s="227" t="str">
        <f t="shared" ref="C4:C67" si="2">IF(A4="SLP-TUM",LEFT(D4,3),"")&amp;IF(A4="SLP-FfE",MID(D1,2,1)&amp;MID(D1,1,1)&amp;MID(D1,3,1),"")</f>
        <v>D14</v>
      </c>
      <c r="D4" s="223" t="s">
        <v>155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0"/>
        <v>SLP-TUM</v>
      </c>
      <c r="B5" s="127" t="str">
        <f t="shared" si="1"/>
        <v>DE_HEF05</v>
      </c>
      <c r="C5" s="227" t="str">
        <f t="shared" si="2"/>
        <v>D15</v>
      </c>
      <c r="D5" s="223" t="s">
        <v>156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0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2"/>
        <v>1D3</v>
      </c>
      <c r="D6" s="223" t="s">
        <v>157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0"/>
        <v>SLP-FfE</v>
      </c>
      <c r="B7" s="127" t="str">
        <f t="shared" si="1"/>
        <v>DE_HEF34</v>
      </c>
      <c r="C7" s="227" t="str">
        <f t="shared" si="2"/>
        <v>1D4</v>
      </c>
      <c r="D7" s="223" t="s">
        <v>158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0"/>
        <v>SLP-TUM</v>
      </c>
      <c r="B8" s="127" t="str">
        <f t="shared" si="1"/>
        <v>DE_HMF03</v>
      </c>
      <c r="C8" s="227" t="str">
        <f t="shared" si="2"/>
        <v>D23</v>
      </c>
      <c r="D8" s="223" t="s">
        <v>159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0"/>
        <v>SLP-TUM</v>
      </c>
      <c r="B9" s="127" t="str">
        <f t="shared" si="1"/>
        <v>DE_HMF04</v>
      </c>
      <c r="C9" s="227" t="str">
        <f t="shared" si="2"/>
        <v>D24</v>
      </c>
      <c r="D9" s="223" t="s">
        <v>160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0"/>
        <v>SLP-TUM</v>
      </c>
      <c r="B10" s="127" t="str">
        <f t="shared" si="1"/>
        <v>DE_HMF05</v>
      </c>
      <c r="C10" s="227" t="str">
        <f t="shared" si="2"/>
        <v>D25</v>
      </c>
      <c r="D10" s="223" t="s">
        <v>161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0"/>
        <v>SLP-FfE</v>
      </c>
      <c r="B11" s="127" t="str">
        <f t="shared" si="1"/>
        <v>DE_HMF33</v>
      </c>
      <c r="C11" s="227" t="str">
        <f t="shared" si="2"/>
        <v>2D3</v>
      </c>
      <c r="D11" s="223" t="s">
        <v>162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0"/>
        <v>SLP-FfE</v>
      </c>
      <c r="B12" s="127" t="str">
        <f t="shared" si="1"/>
        <v>DE_HMF34</v>
      </c>
      <c r="C12" s="227" t="str">
        <f t="shared" si="2"/>
        <v>2D4</v>
      </c>
      <c r="D12" s="223" t="s">
        <v>163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0"/>
        <v>SLP-TUM</v>
      </c>
      <c r="B13" s="127" t="str">
        <f t="shared" si="1"/>
        <v>DE_HKO03</v>
      </c>
      <c r="C13" s="227" t="str">
        <f t="shared" si="2"/>
        <v>HK3</v>
      </c>
      <c r="D13" s="334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0"/>
        <v>SLP-TUM</v>
      </c>
      <c r="B14" s="127" t="str">
        <f t="shared" si="1"/>
        <v>DE_GMK01</v>
      </c>
      <c r="C14" s="227" t="str">
        <f t="shared" si="2"/>
        <v>MK1</v>
      </c>
      <c r="D14" s="223" t="s">
        <v>164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0"/>
        <v>SLP-TUM</v>
      </c>
      <c r="B15" s="127" t="str">
        <f t="shared" si="1"/>
        <v>DE_GMK02</v>
      </c>
      <c r="C15" s="227" t="str">
        <f t="shared" si="2"/>
        <v>MK2</v>
      </c>
      <c r="D15" s="223" t="s">
        <v>165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0"/>
        <v>SLP-TUM</v>
      </c>
      <c r="B16" s="127" t="str">
        <f t="shared" si="1"/>
        <v>DE_GMK03</v>
      </c>
      <c r="C16" s="227" t="str">
        <f t="shared" si="2"/>
        <v>MK3</v>
      </c>
      <c r="D16" s="223" t="s">
        <v>166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0"/>
        <v>SLP-TUM</v>
      </c>
      <c r="B17" s="127" t="str">
        <f t="shared" si="1"/>
        <v>DE_GMK04</v>
      </c>
      <c r="C17" s="227" t="str">
        <f t="shared" si="2"/>
        <v>MK4</v>
      </c>
      <c r="D17" s="223" t="s">
        <v>167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0"/>
        <v>SLP-TUM</v>
      </c>
      <c r="B18" s="127" t="str">
        <f t="shared" si="1"/>
        <v>DE_GMK05</v>
      </c>
      <c r="C18" s="227" t="str">
        <f t="shared" si="2"/>
        <v>MK5</v>
      </c>
      <c r="D18" s="223" t="s">
        <v>168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0"/>
        <v>SLP-FfE</v>
      </c>
      <c r="B19" s="127" t="str">
        <f t="shared" si="1"/>
        <v>DE_GMK33</v>
      </c>
      <c r="C19" s="227" t="str">
        <f t="shared" si="2"/>
        <v>KM3</v>
      </c>
      <c r="D19" s="223" t="s">
        <v>169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0"/>
        <v>SLP-FfE</v>
      </c>
      <c r="B20" s="127" t="str">
        <f t="shared" si="1"/>
        <v>DE_GMK34</v>
      </c>
      <c r="C20" s="227" t="str">
        <f t="shared" si="2"/>
        <v>KM4</v>
      </c>
      <c r="D20" s="223" t="s">
        <v>170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0"/>
        <v>SLP-TUM</v>
      </c>
      <c r="B21" s="127" t="str">
        <f t="shared" si="1"/>
        <v>DE_GHA01</v>
      </c>
      <c r="C21" s="227" t="str">
        <f t="shared" si="2"/>
        <v>HA1</v>
      </c>
      <c r="D21" s="223" t="s">
        <v>171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0"/>
        <v>SLP-TUM</v>
      </c>
      <c r="B22" s="127" t="str">
        <f t="shared" si="1"/>
        <v>DE_GHA02</v>
      </c>
      <c r="C22" s="227" t="str">
        <f t="shared" si="2"/>
        <v>HA2</v>
      </c>
      <c r="D22" s="223" t="s">
        <v>172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0"/>
        <v>SLP-TUM</v>
      </c>
      <c r="B23" s="127" t="str">
        <f t="shared" si="1"/>
        <v>DE_GHA03</v>
      </c>
      <c r="C23" s="227" t="str">
        <f t="shared" si="2"/>
        <v>HA3</v>
      </c>
      <c r="D23" s="223" t="s">
        <v>173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0"/>
        <v>SLP-TUM</v>
      </c>
      <c r="B24" s="127" t="str">
        <f t="shared" si="1"/>
        <v>DE_GHA04</v>
      </c>
      <c r="C24" s="227" t="str">
        <f t="shared" si="2"/>
        <v>HA4</v>
      </c>
      <c r="D24" s="223" t="s">
        <v>174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0"/>
        <v>SLP-TUM</v>
      </c>
      <c r="B25" s="127" t="str">
        <f t="shared" si="1"/>
        <v>DE_GHA05</v>
      </c>
      <c r="C25" s="227" t="str">
        <f t="shared" si="2"/>
        <v>HA5</v>
      </c>
      <c r="D25" s="223" t="s">
        <v>175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0"/>
        <v>SLP-FfE</v>
      </c>
      <c r="B26" s="127" t="str">
        <f t="shared" si="1"/>
        <v>DE_GHA33</v>
      </c>
      <c r="C26" s="227" t="str">
        <f t="shared" si="2"/>
        <v>AH3</v>
      </c>
      <c r="D26" s="223" t="s">
        <v>176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0"/>
        <v>SLP-FfE</v>
      </c>
      <c r="B27" s="127" t="str">
        <f t="shared" si="1"/>
        <v>DE_GHA34</v>
      </c>
      <c r="C27" s="227" t="str">
        <f t="shared" si="2"/>
        <v>AH4</v>
      </c>
      <c r="D27" s="223" t="s">
        <v>177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0"/>
        <v>SLP-TUM</v>
      </c>
      <c r="B28" s="127" t="str">
        <f t="shared" si="1"/>
        <v>DE_GKO01</v>
      </c>
      <c r="C28" s="227" t="str">
        <f t="shared" si="2"/>
        <v>KO1</v>
      </c>
      <c r="D28" s="223" t="s">
        <v>178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0"/>
        <v>SLP-TUM</v>
      </c>
      <c r="B29" s="127" t="str">
        <f t="shared" si="1"/>
        <v>DE_GKO02</v>
      </c>
      <c r="C29" s="227" t="str">
        <f t="shared" si="2"/>
        <v>KO2</v>
      </c>
      <c r="D29" s="223" t="s">
        <v>179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0"/>
        <v>SLP-TUM</v>
      </c>
      <c r="B30" s="127" t="str">
        <f t="shared" si="1"/>
        <v>DE_GKO03</v>
      </c>
      <c r="C30" s="227" t="str">
        <f t="shared" si="2"/>
        <v>KO3</v>
      </c>
      <c r="D30" s="223" t="s">
        <v>180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0"/>
        <v>SLP-TUM</v>
      </c>
      <c r="B31" s="127" t="str">
        <f t="shared" si="1"/>
        <v>DE_GKO04</v>
      </c>
      <c r="C31" s="227" t="str">
        <f t="shared" si="2"/>
        <v>KO4</v>
      </c>
      <c r="D31" s="223" t="s">
        <v>181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0"/>
        <v>SLP-TUM</v>
      </c>
      <c r="B32" s="127" t="str">
        <f t="shared" si="1"/>
        <v>DE_GKO05</v>
      </c>
      <c r="C32" s="227" t="str">
        <f t="shared" si="2"/>
        <v>KO5</v>
      </c>
      <c r="D32" s="223" t="s">
        <v>182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0"/>
        <v>SLP-FfE</v>
      </c>
      <c r="B33" s="127" t="str">
        <f t="shared" si="1"/>
        <v>DE_GKO33</v>
      </c>
      <c r="C33" s="227" t="str">
        <f t="shared" si="2"/>
        <v>OK3</v>
      </c>
      <c r="D33" s="223" t="s">
        <v>183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0"/>
        <v>SLP-FfE</v>
      </c>
      <c r="B34" s="127" t="str">
        <f t="shared" si="1"/>
        <v>DE_GKO34</v>
      </c>
      <c r="C34" s="227" t="str">
        <f t="shared" si="2"/>
        <v>OK4</v>
      </c>
      <c r="D34" s="223" t="s">
        <v>184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0"/>
        <v>SLP-TUM</v>
      </c>
      <c r="B35" s="127" t="str">
        <f t="shared" si="1"/>
        <v>DE_GBD01</v>
      </c>
      <c r="C35" s="227" t="str">
        <f t="shared" si="2"/>
        <v>BD1</v>
      </c>
      <c r="D35" s="223" t="s">
        <v>185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0"/>
        <v>SLP-TUM</v>
      </c>
      <c r="B36" s="127" t="str">
        <f t="shared" si="1"/>
        <v>DE_GBD02</v>
      </c>
      <c r="C36" s="227" t="str">
        <f t="shared" si="2"/>
        <v>BD2</v>
      </c>
      <c r="D36" s="223" t="s">
        <v>186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0"/>
        <v>SLP-TUM</v>
      </c>
      <c r="B37" s="127" t="str">
        <f t="shared" si="1"/>
        <v>DE_GBD03</v>
      </c>
      <c r="C37" s="227" t="str">
        <f t="shared" si="2"/>
        <v>BD3</v>
      </c>
      <c r="D37" s="223" t="s">
        <v>187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0"/>
        <v>SLP-TUM</v>
      </c>
      <c r="B38" s="127" t="str">
        <f t="shared" si="1"/>
        <v>DE_GBD04</v>
      </c>
      <c r="C38" s="227" t="str">
        <f t="shared" si="2"/>
        <v>BD4</v>
      </c>
      <c r="D38" s="223" t="s">
        <v>188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0"/>
        <v>SLP-TUM</v>
      </c>
      <c r="B39" s="127" t="str">
        <f t="shared" si="1"/>
        <v>DE_GBD05</v>
      </c>
      <c r="C39" s="227" t="str">
        <f t="shared" si="2"/>
        <v>BD5</v>
      </c>
      <c r="D39" s="223" t="s">
        <v>189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0"/>
        <v>SLP-FfE</v>
      </c>
      <c r="B40" s="127" t="str">
        <f t="shared" si="1"/>
        <v>DE_GBD33</v>
      </c>
      <c r="C40" s="227" t="str">
        <f t="shared" si="2"/>
        <v>DB3</v>
      </c>
      <c r="D40" s="223" t="s">
        <v>190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0"/>
        <v>SLP-FfE</v>
      </c>
      <c r="B41" s="127" t="str">
        <f t="shared" si="1"/>
        <v>DE_GBD34</v>
      </c>
      <c r="C41" s="227" t="str">
        <f t="shared" si="2"/>
        <v>DB4</v>
      </c>
      <c r="D41" s="223" t="s">
        <v>191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0"/>
        <v>SLP-TUM</v>
      </c>
      <c r="B42" s="127" t="str">
        <f t="shared" si="1"/>
        <v>DE_GGA01</v>
      </c>
      <c r="C42" s="227" t="str">
        <f t="shared" si="2"/>
        <v>GA1</v>
      </c>
      <c r="D42" s="223" t="s">
        <v>192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0"/>
        <v>SLP-TUM</v>
      </c>
      <c r="B43" s="127" t="str">
        <f t="shared" si="1"/>
        <v>DE_GGA02</v>
      </c>
      <c r="C43" s="227" t="str">
        <f t="shared" si="2"/>
        <v>GA2</v>
      </c>
      <c r="D43" s="223" t="s">
        <v>193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0"/>
        <v>SLP-TUM</v>
      </c>
      <c r="B44" s="127" t="str">
        <f t="shared" si="1"/>
        <v>DE_GGA03</v>
      </c>
      <c r="C44" s="227" t="str">
        <f t="shared" si="2"/>
        <v>GA3</v>
      </c>
      <c r="D44" s="223" t="s">
        <v>194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0"/>
        <v>SLP-TUM</v>
      </c>
      <c r="B45" s="127" t="str">
        <f t="shared" si="1"/>
        <v>DE_GGA04</v>
      </c>
      <c r="C45" s="227" t="str">
        <f t="shared" si="2"/>
        <v>GA4</v>
      </c>
      <c r="D45" s="223" t="s">
        <v>195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0"/>
        <v>SLP-TUM</v>
      </c>
      <c r="B46" s="127" t="str">
        <f t="shared" si="1"/>
        <v>DE_GGA05</v>
      </c>
      <c r="C46" s="227" t="str">
        <f t="shared" si="2"/>
        <v>GA5</v>
      </c>
      <c r="D46" s="223" t="s">
        <v>196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0"/>
        <v>SLP-FfE</v>
      </c>
      <c r="B47" s="127" t="str">
        <f t="shared" si="1"/>
        <v>DE_GGA33</v>
      </c>
      <c r="C47" s="227" t="str">
        <f t="shared" si="2"/>
        <v>AG3</v>
      </c>
      <c r="D47" s="223" t="s">
        <v>197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0"/>
        <v>SLP-FfE</v>
      </c>
      <c r="B48" s="127" t="str">
        <f t="shared" si="1"/>
        <v>DE_GGA34</v>
      </c>
      <c r="C48" s="227" t="str">
        <f t="shared" si="2"/>
        <v>AG4</v>
      </c>
      <c r="D48" s="223" t="s">
        <v>198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0"/>
        <v>SLP-TUM</v>
      </c>
      <c r="B49" s="127" t="str">
        <f t="shared" si="1"/>
        <v>DE_GBH01</v>
      </c>
      <c r="C49" s="227" t="str">
        <f t="shared" si="2"/>
        <v>BH1</v>
      </c>
      <c r="D49" s="223" t="s">
        <v>199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0"/>
        <v>SLP-TUM</v>
      </c>
      <c r="B50" s="127" t="str">
        <f t="shared" si="1"/>
        <v>DE_GBH02</v>
      </c>
      <c r="C50" s="227" t="str">
        <f t="shared" si="2"/>
        <v>BH2</v>
      </c>
      <c r="D50" s="223" t="s">
        <v>200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0"/>
        <v>SLP-TUM</v>
      </c>
      <c r="B51" s="127" t="str">
        <f t="shared" si="1"/>
        <v>DE_GBH03</v>
      </c>
      <c r="C51" s="227" t="str">
        <f t="shared" si="2"/>
        <v>BH3</v>
      </c>
      <c r="D51" s="223" t="s">
        <v>201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0"/>
        <v>SLP-TUM</v>
      </c>
      <c r="B52" s="127" t="str">
        <f t="shared" si="1"/>
        <v>DE_GBH04</v>
      </c>
      <c r="C52" s="227" t="str">
        <f t="shared" si="2"/>
        <v>BH4</v>
      </c>
      <c r="D52" s="223" t="s">
        <v>202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0"/>
        <v>SLP-TUM</v>
      </c>
      <c r="B53" s="127" t="str">
        <f t="shared" si="1"/>
        <v>DE_GBH05</v>
      </c>
      <c r="C53" s="227" t="str">
        <f t="shared" si="2"/>
        <v>BH5</v>
      </c>
      <c r="D53" s="223" t="s">
        <v>203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0"/>
        <v>SLP-FfE</v>
      </c>
      <c r="B54" s="127" t="str">
        <f t="shared" si="1"/>
        <v>DE_GBH33</v>
      </c>
      <c r="C54" s="227" t="str">
        <f t="shared" si="2"/>
        <v>HB3</v>
      </c>
      <c r="D54" s="223" t="s">
        <v>204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0"/>
        <v>SLP-FfE</v>
      </c>
      <c r="B55" s="127" t="str">
        <f t="shared" si="1"/>
        <v>DE_GBH34</v>
      </c>
      <c r="C55" s="227" t="str">
        <f t="shared" si="2"/>
        <v>HB4</v>
      </c>
      <c r="D55" s="223" t="s">
        <v>205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0"/>
        <v>SLP-TUM</v>
      </c>
      <c r="B56" s="127" t="str">
        <f t="shared" si="1"/>
        <v>DE_GWA01</v>
      </c>
      <c r="C56" s="227" t="str">
        <f t="shared" si="2"/>
        <v>WA1</v>
      </c>
      <c r="D56" s="223" t="s">
        <v>206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0"/>
        <v>SLP-TUM</v>
      </c>
      <c r="B57" s="127" t="str">
        <f t="shared" si="1"/>
        <v>DE_GWA02</v>
      </c>
      <c r="C57" s="227" t="str">
        <f t="shared" si="2"/>
        <v>WA2</v>
      </c>
      <c r="D57" s="223" t="s">
        <v>207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0"/>
        <v>SLP-TUM</v>
      </c>
      <c r="B58" s="127" t="str">
        <f t="shared" si="1"/>
        <v>DE_GWA03</v>
      </c>
      <c r="C58" s="227" t="str">
        <f t="shared" si="2"/>
        <v>WA3</v>
      </c>
      <c r="D58" s="223" t="s">
        <v>208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0"/>
        <v>SLP-TUM</v>
      </c>
      <c r="B59" s="127" t="str">
        <f t="shared" si="1"/>
        <v>DE_GWA04</v>
      </c>
      <c r="C59" s="227" t="str">
        <f t="shared" si="2"/>
        <v>WA4</v>
      </c>
      <c r="D59" s="223" t="s">
        <v>209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0"/>
        <v>SLP-TUM</v>
      </c>
      <c r="B60" s="127" t="str">
        <f t="shared" si="1"/>
        <v>DE_GWA05</v>
      </c>
      <c r="C60" s="227" t="str">
        <f t="shared" si="2"/>
        <v>WA5</v>
      </c>
      <c r="D60" s="223" t="s">
        <v>210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0"/>
        <v>SLP-FfE</v>
      </c>
      <c r="B61" s="127" t="str">
        <f t="shared" si="1"/>
        <v>DE_GWA33</v>
      </c>
      <c r="C61" s="227" t="str">
        <f t="shared" si="2"/>
        <v>AW3</v>
      </c>
      <c r="D61" s="223" t="s">
        <v>211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0"/>
        <v>SLP-FfE</v>
      </c>
      <c r="B62" s="127" t="str">
        <f t="shared" si="1"/>
        <v>DE_GWA34</v>
      </c>
      <c r="C62" s="227" t="str">
        <f t="shared" si="2"/>
        <v>AW4</v>
      </c>
      <c r="D62" s="223" t="s">
        <v>212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0"/>
        <v>SLP-TUM</v>
      </c>
      <c r="B63" s="127" t="str">
        <f t="shared" si="1"/>
        <v>DE_GGB01</v>
      </c>
      <c r="C63" s="227" t="str">
        <f t="shared" si="2"/>
        <v>GB1</v>
      </c>
      <c r="D63" s="223" t="s">
        <v>213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0"/>
        <v>SLP-TUM</v>
      </c>
      <c r="B64" s="127" t="str">
        <f t="shared" si="1"/>
        <v>DE_GGB02</v>
      </c>
      <c r="C64" s="227" t="str">
        <f t="shared" si="2"/>
        <v>GB2</v>
      </c>
      <c r="D64" s="223" t="s">
        <v>214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0"/>
        <v>SLP-TUM</v>
      </c>
      <c r="B65" s="127" t="str">
        <f t="shared" si="1"/>
        <v>DE_GGB03</v>
      </c>
      <c r="C65" s="227" t="str">
        <f t="shared" si="2"/>
        <v>GB3</v>
      </c>
      <c r="D65" s="223" t="s">
        <v>215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0"/>
        <v>SLP-TUM</v>
      </c>
      <c r="B66" s="127" t="str">
        <f t="shared" si="1"/>
        <v>DE_GGB04</v>
      </c>
      <c r="C66" s="227" t="str">
        <f t="shared" si="2"/>
        <v>GB4</v>
      </c>
      <c r="D66" s="223" t="s">
        <v>216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0"/>
        <v>SLP-TUM</v>
      </c>
      <c r="B67" s="127" t="str">
        <f t="shared" si="1"/>
        <v>DE_GGB05</v>
      </c>
      <c r="C67" s="227" t="str">
        <f t="shared" si="2"/>
        <v>GB5</v>
      </c>
      <c r="D67" s="223" t="s">
        <v>217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3">IF(MID(D68,1,8)="SigLinDe","SLP-FfE","SLP-TUM")</f>
        <v>SLP-FfE</v>
      </c>
      <c r="B68" s="127" t="str">
        <f t="shared" ref="B68:B92" si="4">"DE_"&amp;IF(A68="SLP-TUM",MID(D68,5,4)&amp;RIGHT(D68,1),"")&amp;IF(A68="SLP-FfE",MID(D65,5,3)&amp;"3"&amp;RIGHT(D65,1),"")</f>
        <v>DE_GGB33</v>
      </c>
      <c r="C68" s="227" t="str">
        <f t="shared" ref="C68:C92" si="5">IF(A68="SLP-TUM",LEFT(D68,3),"")&amp;IF(A68="SLP-FfE",MID(D65,2,1)&amp;MID(D65,1,1)&amp;MID(D65,3,1),"")</f>
        <v>BG3</v>
      </c>
      <c r="D68" s="223" t="s">
        <v>218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3"/>
        <v>SLP-FfE</v>
      </c>
      <c r="B69" s="127" t="str">
        <f t="shared" si="4"/>
        <v>DE_GGB34</v>
      </c>
      <c r="C69" s="227" t="str">
        <f t="shared" si="5"/>
        <v>BG4</v>
      </c>
      <c r="D69" s="223" t="s">
        <v>219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3"/>
        <v>SLP-TUM</v>
      </c>
      <c r="B70" s="127" t="str">
        <f t="shared" si="4"/>
        <v>DE_GBA01</v>
      </c>
      <c r="C70" s="227" t="str">
        <f t="shared" si="5"/>
        <v>BA1</v>
      </c>
      <c r="D70" s="223" t="s">
        <v>220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3"/>
        <v>SLP-TUM</v>
      </c>
      <c r="B71" s="127" t="str">
        <f t="shared" si="4"/>
        <v>DE_GBA02</v>
      </c>
      <c r="C71" s="227" t="str">
        <f t="shared" si="5"/>
        <v>BA2</v>
      </c>
      <c r="D71" s="223" t="s">
        <v>221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3"/>
        <v>SLP-TUM</v>
      </c>
      <c r="B72" s="127" t="str">
        <f t="shared" si="4"/>
        <v>DE_GBA03</v>
      </c>
      <c r="C72" s="227" t="str">
        <f t="shared" si="5"/>
        <v>BA3</v>
      </c>
      <c r="D72" s="223" t="s">
        <v>222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3"/>
        <v>SLP-TUM</v>
      </c>
      <c r="B73" s="127" t="str">
        <f t="shared" si="4"/>
        <v>DE_GBA04</v>
      </c>
      <c r="C73" s="227" t="str">
        <f t="shared" si="5"/>
        <v>BA4</v>
      </c>
      <c r="D73" s="223" t="s">
        <v>223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3"/>
        <v>SLP-TUM</v>
      </c>
      <c r="B74" s="127" t="str">
        <f t="shared" si="4"/>
        <v>DE_GBA05</v>
      </c>
      <c r="C74" s="227" t="str">
        <f t="shared" si="5"/>
        <v>BA5</v>
      </c>
      <c r="D74" s="223" t="s">
        <v>224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3"/>
        <v>SLP-FfE</v>
      </c>
      <c r="B75" s="127" t="str">
        <f t="shared" si="4"/>
        <v>DE_GBA33</v>
      </c>
      <c r="C75" s="227" t="str">
        <f t="shared" si="5"/>
        <v>AB3</v>
      </c>
      <c r="D75" s="223" t="s">
        <v>225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3"/>
        <v>SLP-FfE</v>
      </c>
      <c r="B76" s="127" t="str">
        <f t="shared" si="4"/>
        <v>DE_GBA34</v>
      </c>
      <c r="C76" s="227" t="str">
        <f t="shared" si="5"/>
        <v>AB4</v>
      </c>
      <c r="D76" s="223" t="s">
        <v>226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3"/>
        <v>SLP-TUM</v>
      </c>
      <c r="B77" s="127" t="str">
        <f t="shared" si="4"/>
        <v>DE_GPD01</v>
      </c>
      <c r="C77" s="227" t="str">
        <f t="shared" si="5"/>
        <v>PD1</v>
      </c>
      <c r="D77" s="223" t="s">
        <v>227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3"/>
        <v>SLP-TUM</v>
      </c>
      <c r="B78" s="127" t="str">
        <f t="shared" si="4"/>
        <v>DE_GPD02</v>
      </c>
      <c r="C78" s="227" t="str">
        <f t="shared" si="5"/>
        <v>PD2</v>
      </c>
      <c r="D78" s="223" t="s">
        <v>228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3"/>
        <v>SLP-TUM</v>
      </c>
      <c r="B79" s="127" t="str">
        <f t="shared" si="4"/>
        <v>DE_GPD03</v>
      </c>
      <c r="C79" s="227" t="str">
        <f t="shared" si="5"/>
        <v>PD3</v>
      </c>
      <c r="D79" s="223" t="s">
        <v>229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3"/>
        <v>SLP-TUM</v>
      </c>
      <c r="B80" s="127" t="str">
        <f t="shared" si="4"/>
        <v>DE_GPD04</v>
      </c>
      <c r="C80" s="227" t="str">
        <f t="shared" si="5"/>
        <v>PD4</v>
      </c>
      <c r="D80" s="223" t="s">
        <v>230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3"/>
        <v>SLP-TUM</v>
      </c>
      <c r="B81" s="127" t="str">
        <f t="shared" si="4"/>
        <v>DE_GPD05</v>
      </c>
      <c r="C81" s="227" t="str">
        <f t="shared" si="5"/>
        <v>PD5</v>
      </c>
      <c r="D81" s="223" t="s">
        <v>231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3"/>
        <v>SLP-FfE</v>
      </c>
      <c r="B82" s="127" t="str">
        <f t="shared" si="4"/>
        <v>DE_GPD33</v>
      </c>
      <c r="C82" s="227" t="str">
        <f t="shared" si="5"/>
        <v>DP3</v>
      </c>
      <c r="D82" s="223" t="s">
        <v>232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3"/>
        <v>SLP-FfE</v>
      </c>
      <c r="B83" s="127" t="str">
        <f t="shared" si="4"/>
        <v>DE_GPD34</v>
      </c>
      <c r="C83" s="227" t="str">
        <f t="shared" si="5"/>
        <v>DP4</v>
      </c>
      <c r="D83" s="223" t="s">
        <v>233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3"/>
        <v>SLP-TUM</v>
      </c>
      <c r="B84" s="127" t="str">
        <f t="shared" si="4"/>
        <v>DE_GMF01</v>
      </c>
      <c r="C84" s="227" t="str">
        <f t="shared" si="5"/>
        <v>MF1</v>
      </c>
      <c r="D84" s="223" t="s">
        <v>234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3"/>
        <v>SLP-TUM</v>
      </c>
      <c r="B85" s="127" t="str">
        <f t="shared" si="4"/>
        <v>DE_GMF02</v>
      </c>
      <c r="C85" s="227" t="str">
        <f t="shared" si="5"/>
        <v>MF2</v>
      </c>
      <c r="D85" s="223" t="s">
        <v>235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3"/>
        <v>SLP-TUM</v>
      </c>
      <c r="B86" s="127" t="str">
        <f t="shared" si="4"/>
        <v>DE_GMF03</v>
      </c>
      <c r="C86" s="227" t="str">
        <f t="shared" si="5"/>
        <v>MF3</v>
      </c>
      <c r="D86" s="223" t="s">
        <v>236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3"/>
        <v>SLP-TUM</v>
      </c>
      <c r="B87" s="127" t="str">
        <f t="shared" si="4"/>
        <v>DE_GMF04</v>
      </c>
      <c r="C87" s="227" t="str">
        <f t="shared" si="5"/>
        <v>MF4</v>
      </c>
      <c r="D87" s="223" t="s">
        <v>237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3"/>
        <v>SLP-TUM</v>
      </c>
      <c r="B88" s="127" t="str">
        <f t="shared" si="4"/>
        <v>DE_GMF05</v>
      </c>
      <c r="C88" s="227" t="str">
        <f t="shared" si="5"/>
        <v>MF5</v>
      </c>
      <c r="D88" s="223" t="s">
        <v>238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3"/>
        <v>SLP-FfE</v>
      </c>
      <c r="B89" s="127" t="str">
        <f t="shared" si="4"/>
        <v>DE_GMF33</v>
      </c>
      <c r="C89" s="227" t="str">
        <f t="shared" si="5"/>
        <v>FM3</v>
      </c>
      <c r="D89" s="223" t="s">
        <v>239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3"/>
        <v>SLP-FfE</v>
      </c>
      <c r="B90" s="127" t="str">
        <f t="shared" si="4"/>
        <v>DE_GMF34</v>
      </c>
      <c r="C90" s="227" t="str">
        <f t="shared" si="5"/>
        <v>FM4</v>
      </c>
      <c r="D90" s="223" t="s">
        <v>240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3"/>
        <v>SLP-TUM</v>
      </c>
      <c r="B91" s="127" t="str">
        <f t="shared" si="4"/>
        <v>DE_GHD03</v>
      </c>
      <c r="C91" s="227" t="str">
        <f t="shared" si="5"/>
        <v>HD3</v>
      </c>
      <c r="D91" s="223" t="s">
        <v>241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3"/>
        <v>SLP-TUM</v>
      </c>
      <c r="B92" s="127" t="str">
        <f t="shared" si="4"/>
        <v>DE_GHD04</v>
      </c>
      <c r="C92" s="227" t="str">
        <f t="shared" si="5"/>
        <v>HD4</v>
      </c>
      <c r="D92" s="223" t="s">
        <v>242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243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>IF(MID(D94,1,8)="SigLinDe","SLP-FfE","SLP-TUM")</f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244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246</v>
      </c>
      <c r="B95" s="127" t="s">
        <v>51</v>
      </c>
      <c r="C95" s="127" t="s">
        <v>318</v>
      </c>
      <c r="D95" s="231" t="s">
        <v>273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246</v>
      </c>
      <c r="B96" s="127" t="s">
        <v>56</v>
      </c>
      <c r="C96" s="127" t="s">
        <v>323</v>
      </c>
      <c r="D96" s="231" t="s">
        <v>273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246</v>
      </c>
      <c r="B97" s="127" t="s">
        <v>61</v>
      </c>
      <c r="C97" s="127" t="s">
        <v>328</v>
      </c>
      <c r="D97" s="231" t="s">
        <v>273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246</v>
      </c>
      <c r="B98" s="127" t="s">
        <v>66</v>
      </c>
      <c r="C98" s="127" t="s">
        <v>333</v>
      </c>
      <c r="D98" s="231" t="s">
        <v>273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246</v>
      </c>
      <c r="B99" s="127" t="s">
        <v>19</v>
      </c>
      <c r="C99" s="127" t="s">
        <v>286</v>
      </c>
      <c r="D99" s="231" t="s">
        <v>273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246</v>
      </c>
      <c r="B100" s="127" t="s">
        <v>23</v>
      </c>
      <c r="C100" s="127" t="s">
        <v>290</v>
      </c>
      <c r="D100" s="231" t="s">
        <v>273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246</v>
      </c>
      <c r="B101" s="127" t="s">
        <v>27</v>
      </c>
      <c r="C101" s="127" t="s">
        <v>294</v>
      </c>
      <c r="D101" s="231" t="s">
        <v>273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246</v>
      </c>
      <c r="B102" s="127" t="s">
        <v>31</v>
      </c>
      <c r="C102" s="127" t="s">
        <v>298</v>
      </c>
      <c r="D102" s="231" t="s">
        <v>273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246</v>
      </c>
      <c r="B103" s="127" t="s">
        <v>35</v>
      </c>
      <c r="C103" s="127" t="s">
        <v>302</v>
      </c>
      <c r="D103" s="231" t="s">
        <v>273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246</v>
      </c>
      <c r="B104" s="127" t="s">
        <v>39</v>
      </c>
      <c r="C104" s="127" t="s">
        <v>306</v>
      </c>
      <c r="D104" s="231" t="s">
        <v>273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246</v>
      </c>
      <c r="B105" s="127" t="s">
        <v>43</v>
      </c>
      <c r="C105" s="127" t="s">
        <v>310</v>
      </c>
      <c r="D105" s="231" t="s">
        <v>273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246</v>
      </c>
      <c r="B106" s="127" t="s">
        <v>47</v>
      </c>
      <c r="C106" s="127" t="s">
        <v>314</v>
      </c>
      <c r="D106" s="231" t="s">
        <v>273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246</v>
      </c>
      <c r="B107" s="127" t="s">
        <v>52</v>
      </c>
      <c r="C107" s="127" t="s">
        <v>319</v>
      </c>
      <c r="D107" s="231" t="s">
        <v>273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246</v>
      </c>
      <c r="B108" s="127" t="s">
        <v>57</v>
      </c>
      <c r="C108" s="127" t="s">
        <v>324</v>
      </c>
      <c r="D108" s="231" t="s">
        <v>273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246</v>
      </c>
      <c r="B109" s="127" t="s">
        <v>62</v>
      </c>
      <c r="C109" s="127" t="s">
        <v>329</v>
      </c>
      <c r="D109" s="231" t="s">
        <v>273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246</v>
      </c>
      <c r="B110" s="127" t="s">
        <v>67</v>
      </c>
      <c r="C110" s="127" t="s">
        <v>334</v>
      </c>
      <c r="D110" s="231" t="s">
        <v>273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246</v>
      </c>
      <c r="B111" s="127" t="s">
        <v>7</v>
      </c>
      <c r="C111" s="127" t="s">
        <v>274</v>
      </c>
      <c r="D111" s="231" t="s">
        <v>273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246</v>
      </c>
      <c r="B112" s="127" t="s">
        <v>8</v>
      </c>
      <c r="C112" s="127" t="s">
        <v>275</v>
      </c>
      <c r="D112" s="231" t="s">
        <v>273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246</v>
      </c>
      <c r="B113" s="127" t="s">
        <v>9</v>
      </c>
      <c r="C113" s="127" t="s">
        <v>276</v>
      </c>
      <c r="D113" s="231" t="s">
        <v>273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246</v>
      </c>
      <c r="B114" s="127" t="s">
        <v>10</v>
      </c>
      <c r="C114" s="127" t="s">
        <v>277</v>
      </c>
      <c r="D114" s="231" t="s">
        <v>273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246</v>
      </c>
      <c r="B115" s="127" t="s">
        <v>20</v>
      </c>
      <c r="C115" s="127" t="s">
        <v>287</v>
      </c>
      <c r="D115" s="231" t="s">
        <v>273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246</v>
      </c>
      <c r="B116" s="127" t="s">
        <v>24</v>
      </c>
      <c r="C116" s="127" t="s">
        <v>291</v>
      </c>
      <c r="D116" s="231" t="s">
        <v>273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246</v>
      </c>
      <c r="B117" s="127" t="s">
        <v>28</v>
      </c>
      <c r="C117" s="127" t="s">
        <v>295</v>
      </c>
      <c r="D117" s="231" t="s">
        <v>273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246</v>
      </c>
      <c r="B118" s="127" t="s">
        <v>32</v>
      </c>
      <c r="C118" s="127" t="s">
        <v>299</v>
      </c>
      <c r="D118" s="231" t="s">
        <v>273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246</v>
      </c>
      <c r="B119" s="127" t="s">
        <v>11</v>
      </c>
      <c r="C119" s="127" t="s">
        <v>278</v>
      </c>
      <c r="D119" s="231" t="s">
        <v>273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246</v>
      </c>
      <c r="B120" s="127" t="s">
        <v>13</v>
      </c>
      <c r="C120" s="127" t="s">
        <v>280</v>
      </c>
      <c r="D120" s="231" t="s">
        <v>273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246</v>
      </c>
      <c r="B121" s="127" t="s">
        <v>15</v>
      </c>
      <c r="C121" s="127" t="s">
        <v>282</v>
      </c>
      <c r="D121" s="231" t="s">
        <v>273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246</v>
      </c>
      <c r="B122" s="127" t="s">
        <v>17</v>
      </c>
      <c r="C122" s="127" t="s">
        <v>284</v>
      </c>
      <c r="D122" s="231" t="s">
        <v>273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246</v>
      </c>
      <c r="B123" s="127" t="s">
        <v>53</v>
      </c>
      <c r="C123" s="127" t="s">
        <v>320</v>
      </c>
      <c r="D123" s="231" t="s">
        <v>273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246</v>
      </c>
      <c r="B124" s="127" t="s">
        <v>58</v>
      </c>
      <c r="C124" s="127" t="s">
        <v>325</v>
      </c>
      <c r="D124" s="231" t="s">
        <v>273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246</v>
      </c>
      <c r="B125" s="127" t="s">
        <v>63</v>
      </c>
      <c r="C125" s="127" t="s">
        <v>330</v>
      </c>
      <c r="D125" s="231" t="s">
        <v>273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246</v>
      </c>
      <c r="B126" s="127" t="s">
        <v>68</v>
      </c>
      <c r="C126" s="127" t="s">
        <v>335</v>
      </c>
      <c r="D126" s="231" t="s">
        <v>273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246</v>
      </c>
      <c r="B127" s="127" t="s">
        <v>21</v>
      </c>
      <c r="C127" s="127" t="s">
        <v>288</v>
      </c>
      <c r="D127" s="231" t="s">
        <v>273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246</v>
      </c>
      <c r="B128" s="127" t="s">
        <v>25</v>
      </c>
      <c r="C128" s="127" t="s">
        <v>292</v>
      </c>
      <c r="D128" s="231" t="s">
        <v>273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246</v>
      </c>
      <c r="B129" s="127" t="s">
        <v>29</v>
      </c>
      <c r="C129" s="127" t="s">
        <v>296</v>
      </c>
      <c r="D129" s="231" t="s">
        <v>273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246</v>
      </c>
      <c r="B130" s="127" t="s">
        <v>33</v>
      </c>
      <c r="C130" s="127" t="s">
        <v>300</v>
      </c>
      <c r="D130" s="231" t="s">
        <v>273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246</v>
      </c>
      <c r="B131" s="127" t="s">
        <v>22</v>
      </c>
      <c r="C131" s="127" t="s">
        <v>289</v>
      </c>
      <c r="D131" s="231" t="s">
        <v>273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246</v>
      </c>
      <c r="B132" s="127" t="s">
        <v>26</v>
      </c>
      <c r="C132" s="127" t="s">
        <v>293</v>
      </c>
      <c r="D132" s="231" t="s">
        <v>273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246</v>
      </c>
      <c r="B133" s="127" t="s">
        <v>30</v>
      </c>
      <c r="C133" s="127" t="s">
        <v>297</v>
      </c>
      <c r="D133" s="231" t="s">
        <v>273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246</v>
      </c>
      <c r="B134" s="127" t="s">
        <v>34</v>
      </c>
      <c r="C134" s="127" t="s">
        <v>301</v>
      </c>
      <c r="D134" s="231" t="s">
        <v>273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246</v>
      </c>
      <c r="B135" s="127" t="s">
        <v>36</v>
      </c>
      <c r="C135" s="127" t="s">
        <v>303</v>
      </c>
      <c r="D135" s="231" t="s">
        <v>273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246</v>
      </c>
      <c r="B136" s="127" t="s">
        <v>40</v>
      </c>
      <c r="C136" s="127" t="s">
        <v>307</v>
      </c>
      <c r="D136" s="231" t="s">
        <v>273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246</v>
      </c>
      <c r="B137" s="127" t="s">
        <v>44</v>
      </c>
      <c r="C137" s="127" t="s">
        <v>311</v>
      </c>
      <c r="D137" s="231" t="s">
        <v>273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246</v>
      </c>
      <c r="B138" s="127" t="s">
        <v>48</v>
      </c>
      <c r="C138" s="127" t="s">
        <v>315</v>
      </c>
      <c r="D138" s="231" t="s">
        <v>273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246</v>
      </c>
      <c r="B139" s="127" t="s">
        <v>37</v>
      </c>
      <c r="C139" s="127" t="s">
        <v>304</v>
      </c>
      <c r="D139" s="231" t="s">
        <v>273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246</v>
      </c>
      <c r="B140" s="127" t="s">
        <v>41</v>
      </c>
      <c r="C140" s="127" t="s">
        <v>308</v>
      </c>
      <c r="D140" s="231" t="s">
        <v>273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246</v>
      </c>
      <c r="B141" s="127" t="s">
        <v>45</v>
      </c>
      <c r="C141" s="127" t="s">
        <v>312</v>
      </c>
      <c r="D141" s="231" t="s">
        <v>273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246</v>
      </c>
      <c r="B142" s="127" t="s">
        <v>49</v>
      </c>
      <c r="C142" s="127" t="s">
        <v>316</v>
      </c>
      <c r="D142" s="231" t="s">
        <v>273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246</v>
      </c>
      <c r="B143" s="127" t="s">
        <v>12</v>
      </c>
      <c r="C143" s="127" t="s">
        <v>279</v>
      </c>
      <c r="D143" s="231" t="s">
        <v>273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246</v>
      </c>
      <c r="B144" s="127" t="s">
        <v>14</v>
      </c>
      <c r="C144" s="127" t="s">
        <v>281</v>
      </c>
      <c r="D144" s="231" t="s">
        <v>273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246</v>
      </c>
      <c r="B145" s="127" t="s">
        <v>16</v>
      </c>
      <c r="C145" s="127" t="s">
        <v>283</v>
      </c>
      <c r="D145" s="231" t="s">
        <v>273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246</v>
      </c>
      <c r="B146" s="127" t="s">
        <v>18</v>
      </c>
      <c r="C146" s="127" t="s">
        <v>285</v>
      </c>
      <c r="D146" s="231" t="s">
        <v>273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246</v>
      </c>
      <c r="B147" s="127" t="s">
        <v>38</v>
      </c>
      <c r="C147" s="127" t="s">
        <v>305</v>
      </c>
      <c r="D147" s="231" t="s">
        <v>273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246</v>
      </c>
      <c r="B148" s="127" t="s">
        <v>42</v>
      </c>
      <c r="C148" s="127" t="s">
        <v>309</v>
      </c>
      <c r="D148" s="231" t="s">
        <v>273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246</v>
      </c>
      <c r="B149" s="127" t="s">
        <v>46</v>
      </c>
      <c r="C149" s="127" t="s">
        <v>313</v>
      </c>
      <c r="D149" s="231" t="s">
        <v>273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246</v>
      </c>
      <c r="B150" s="127" t="s">
        <v>50</v>
      </c>
      <c r="C150" s="127" t="s">
        <v>317</v>
      </c>
      <c r="D150" s="231" t="s">
        <v>273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246</v>
      </c>
      <c r="B151" s="127" t="s">
        <v>54</v>
      </c>
      <c r="C151" s="127" t="s">
        <v>321</v>
      </c>
      <c r="D151" s="231" t="s">
        <v>273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246</v>
      </c>
      <c r="B152" s="127" t="s">
        <v>59</v>
      </c>
      <c r="C152" s="127" t="s">
        <v>326</v>
      </c>
      <c r="D152" s="231" t="s">
        <v>273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246</v>
      </c>
      <c r="B153" s="127" t="s">
        <v>64</v>
      </c>
      <c r="C153" s="127" t="s">
        <v>331</v>
      </c>
      <c r="D153" s="231" t="s">
        <v>273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246</v>
      </c>
      <c r="B154" s="127" t="s">
        <v>69</v>
      </c>
      <c r="C154" s="127" t="s">
        <v>336</v>
      </c>
      <c r="D154" s="231" t="s">
        <v>273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246</v>
      </c>
      <c r="B155" s="127" t="s">
        <v>55</v>
      </c>
      <c r="C155" s="127" t="s">
        <v>322</v>
      </c>
      <c r="D155" s="231" t="s">
        <v>273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246</v>
      </c>
      <c r="B156" s="127" t="s">
        <v>60</v>
      </c>
      <c r="C156" s="127" t="s">
        <v>327</v>
      </c>
      <c r="D156" s="231" t="s">
        <v>273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246</v>
      </c>
      <c r="B157" s="127" t="s">
        <v>65</v>
      </c>
      <c r="C157" s="127" t="s">
        <v>332</v>
      </c>
      <c r="D157" s="231" t="s">
        <v>273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246</v>
      </c>
      <c r="B158" s="127" t="s">
        <v>70</v>
      </c>
      <c r="C158" s="127" t="s">
        <v>337</v>
      </c>
      <c r="D158" s="231" t="s">
        <v>273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459</v>
      </c>
      <c r="B1" s="127"/>
      <c r="D1" s="213" t="s">
        <v>547</v>
      </c>
    </row>
    <row r="2" spans="1:16">
      <c r="A2" s="233"/>
      <c r="B2" s="232" t="s">
        <v>460</v>
      </c>
    </row>
    <row r="3" spans="1:16" ht="20.100000000000001" customHeight="1">
      <c r="A3" s="361" t="s">
        <v>249</v>
      </c>
      <c r="B3" s="234" t="s">
        <v>87</v>
      </c>
      <c r="C3" s="235"/>
      <c r="D3" s="363" t="s">
        <v>461</v>
      </c>
      <c r="E3" s="364"/>
      <c r="F3" s="364"/>
      <c r="G3" s="364"/>
      <c r="H3" s="364"/>
      <c r="I3" s="364"/>
      <c r="J3" s="365"/>
      <c r="K3" s="236"/>
      <c r="L3" s="236"/>
      <c r="M3" s="236"/>
      <c r="N3" s="236"/>
      <c r="O3" s="237"/>
      <c r="P3" s="236"/>
    </row>
    <row r="4" spans="1:16" ht="20.100000000000001" customHeight="1">
      <c r="A4" s="362"/>
      <c r="B4" s="238"/>
      <c r="C4" s="239"/>
      <c r="D4" s="240" t="s">
        <v>88</v>
      </c>
      <c r="E4" s="240" t="s">
        <v>89</v>
      </c>
      <c r="F4" s="240" t="s">
        <v>90</v>
      </c>
      <c r="G4" s="240" t="s">
        <v>91</v>
      </c>
      <c r="H4" s="240" t="s">
        <v>92</v>
      </c>
      <c r="I4" s="240" t="s">
        <v>93</v>
      </c>
      <c r="J4" s="240" t="s">
        <v>94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95</v>
      </c>
      <c r="C5" s="239"/>
      <c r="D5" s="240" t="s">
        <v>96</v>
      </c>
      <c r="E5" s="240" t="s">
        <v>97</v>
      </c>
      <c r="F5" s="240" t="s">
        <v>98</v>
      </c>
      <c r="G5" s="240" t="s">
        <v>99</v>
      </c>
      <c r="H5" s="240" t="s">
        <v>100</v>
      </c>
      <c r="I5" s="240" t="s">
        <v>101</v>
      </c>
      <c r="J5" s="240" t="s">
        <v>102</v>
      </c>
      <c r="K5" s="240" t="s">
        <v>103</v>
      </c>
      <c r="L5" s="241" t="s">
        <v>104</v>
      </c>
      <c r="M5" s="241" t="s">
        <v>105</v>
      </c>
      <c r="N5" s="243" t="s">
        <v>148</v>
      </c>
      <c r="O5" s="243" t="s">
        <v>251</v>
      </c>
      <c r="P5" s="244" t="s">
        <v>250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106</v>
      </c>
      <c r="C7" s="248" t="s">
        <v>107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103</v>
      </c>
      <c r="M7" s="250">
        <f t="shared" ref="M7:M21" si="0">MAX(D7:J7)</f>
        <v>1</v>
      </c>
      <c r="N7" s="251" t="s">
        <v>370</v>
      </c>
      <c r="O7" s="246"/>
      <c r="P7" s="240"/>
    </row>
    <row r="8" spans="1:16" ht="21" customHeight="1">
      <c r="A8" s="247">
        <v>2</v>
      </c>
      <c r="B8" s="240" t="s">
        <v>108</v>
      </c>
      <c r="C8" s="248" t="s">
        <v>109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103</v>
      </c>
      <c r="M8" s="250">
        <f t="shared" si="0"/>
        <v>1</v>
      </c>
      <c r="N8" s="251" t="s">
        <v>370</v>
      </c>
      <c r="O8" s="246"/>
      <c r="P8" s="240"/>
    </row>
    <row r="9" spans="1:16" ht="21" customHeight="1">
      <c r="A9" s="247">
        <v>3</v>
      </c>
      <c r="B9" s="240" t="s">
        <v>247</v>
      </c>
      <c r="C9" s="252" t="s">
        <v>6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103</v>
      </c>
      <c r="M9" s="250">
        <f>MAX(D9:J9)</f>
        <v>1</v>
      </c>
      <c r="N9" s="251" t="s">
        <v>6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110</v>
      </c>
      <c r="C11" s="256" t="s">
        <v>111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97</v>
      </c>
      <c r="M11" s="250">
        <f t="shared" si="0"/>
        <v>1.0522626697461936</v>
      </c>
      <c r="N11" s="251" t="s">
        <v>254</v>
      </c>
      <c r="O11" s="246" t="s">
        <v>252</v>
      </c>
      <c r="P11" s="240"/>
    </row>
    <row r="12" spans="1:16">
      <c r="A12" s="247">
        <v>5</v>
      </c>
      <c r="B12" s="240" t="s">
        <v>112</v>
      </c>
      <c r="C12" s="256" t="s">
        <v>113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96</v>
      </c>
      <c r="M12" s="250">
        <f t="shared" si="0"/>
        <v>1.0358469949391176</v>
      </c>
      <c r="N12" s="251" t="s">
        <v>254</v>
      </c>
      <c r="O12" s="246" t="s">
        <v>252</v>
      </c>
      <c r="P12" s="240"/>
    </row>
    <row r="13" spans="1:16">
      <c r="A13" s="247">
        <v>6</v>
      </c>
      <c r="B13" s="240" t="s">
        <v>114</v>
      </c>
      <c r="C13" s="256" t="s">
        <v>115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96</v>
      </c>
      <c r="M13" s="250">
        <f t="shared" si="0"/>
        <v>1.069856584592316</v>
      </c>
      <c r="N13" s="251" t="s">
        <v>254</v>
      </c>
      <c r="O13" s="246" t="s">
        <v>252</v>
      </c>
      <c r="P13" s="240"/>
    </row>
    <row r="14" spans="1:16" ht="21" customHeight="1">
      <c r="A14" s="247">
        <v>7</v>
      </c>
      <c r="B14" s="240" t="s">
        <v>116</v>
      </c>
      <c r="C14" s="256" t="s">
        <v>117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96</v>
      </c>
      <c r="M14" s="250">
        <f t="shared" si="0"/>
        <v>1.1052461688999999</v>
      </c>
      <c r="N14" s="251" t="s">
        <v>254</v>
      </c>
      <c r="O14" s="246" t="s">
        <v>252</v>
      </c>
      <c r="P14" s="240"/>
    </row>
    <row r="15" spans="1:16" ht="21" customHeight="1">
      <c r="A15" s="247">
        <v>8</v>
      </c>
      <c r="B15" s="240" t="s">
        <v>118</v>
      </c>
      <c r="C15" s="256" t="s">
        <v>119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97</v>
      </c>
      <c r="M15" s="250">
        <f t="shared" si="0"/>
        <v>1.0389446761000001</v>
      </c>
      <c r="N15" s="251" t="s">
        <v>254</v>
      </c>
      <c r="O15" s="246" t="s">
        <v>252</v>
      </c>
      <c r="P15" s="240"/>
    </row>
    <row r="16" spans="1:16" ht="21" customHeight="1">
      <c r="A16" s="247">
        <v>9</v>
      </c>
      <c r="B16" s="240" t="s">
        <v>124</v>
      </c>
      <c r="C16" s="256" t="s">
        <v>125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98</v>
      </c>
      <c r="M16" s="250">
        <f>MAX(D16:J16)</f>
        <v>1.2706602107</v>
      </c>
      <c r="N16" s="251" t="s">
        <v>254</v>
      </c>
      <c r="O16" s="246" t="s">
        <v>252</v>
      </c>
      <c r="P16" s="240"/>
    </row>
    <row r="17" spans="1:16" ht="21" customHeight="1">
      <c r="A17" s="247">
        <v>10</v>
      </c>
      <c r="B17" s="240" t="s">
        <v>120</v>
      </c>
      <c r="C17" s="257" t="s">
        <v>121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101</v>
      </c>
      <c r="M17" s="250">
        <f t="shared" si="0"/>
        <v>1.0355882019</v>
      </c>
      <c r="N17" s="251" t="s">
        <v>254</v>
      </c>
      <c r="O17" s="246" t="s">
        <v>253</v>
      </c>
      <c r="P17" s="240" t="s">
        <v>118</v>
      </c>
    </row>
    <row r="18" spans="1:16" ht="21" customHeight="1">
      <c r="A18" s="247">
        <v>11</v>
      </c>
      <c r="B18" s="240" t="s">
        <v>122</v>
      </c>
      <c r="C18" s="257" t="s">
        <v>123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100</v>
      </c>
      <c r="M18" s="250">
        <f t="shared" si="0"/>
        <v>1.1401797148999999</v>
      </c>
      <c r="N18" s="251" t="s">
        <v>254</v>
      </c>
      <c r="O18" s="246" t="s">
        <v>253</v>
      </c>
      <c r="P18" s="240" t="s">
        <v>124</v>
      </c>
    </row>
    <row r="19" spans="1:16" ht="21" customHeight="1">
      <c r="A19" s="247">
        <v>12</v>
      </c>
      <c r="B19" s="240" t="s">
        <v>126</v>
      </c>
      <c r="C19" s="257" t="s">
        <v>127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99</v>
      </c>
      <c r="M19" s="250">
        <f t="shared" si="0"/>
        <v>1.0552346931000001</v>
      </c>
      <c r="N19" s="251" t="s">
        <v>254</v>
      </c>
      <c r="O19" s="246" t="s">
        <v>253</v>
      </c>
      <c r="P19" s="240" t="s">
        <v>110</v>
      </c>
    </row>
    <row r="20" spans="1:16" ht="21" customHeight="1">
      <c r="A20" s="247">
        <v>13</v>
      </c>
      <c r="B20" s="240" t="s">
        <v>128</v>
      </c>
      <c r="C20" s="257" t="s">
        <v>129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96</v>
      </c>
      <c r="M20" s="250">
        <f t="shared" si="0"/>
        <v>1.0865859003</v>
      </c>
      <c r="N20" s="251" t="s">
        <v>254</v>
      </c>
      <c r="O20" s="246" t="s">
        <v>253</v>
      </c>
      <c r="P20" s="240" t="s">
        <v>112</v>
      </c>
    </row>
    <row r="21" spans="1:16" ht="24.75" customHeight="1">
      <c r="A21" s="247">
        <v>14</v>
      </c>
      <c r="B21" s="240" t="s">
        <v>130</v>
      </c>
      <c r="C21" s="257" t="s">
        <v>131</v>
      </c>
      <c r="D21" s="249">
        <f>D11</f>
        <v>1.0353906654726432</v>
      </c>
      <c r="E21" s="249">
        <f t="shared" ref="E21:K22" si="1">E11</f>
        <v>1.0522626697461936</v>
      </c>
      <c r="F21" s="249">
        <f t="shared" si="1"/>
        <v>1.044930469815579</v>
      </c>
      <c r="G21" s="249">
        <f t="shared" si="1"/>
        <v>1.0493599072216477</v>
      </c>
      <c r="H21" s="249">
        <f t="shared" si="1"/>
        <v>0.98845974897770117</v>
      </c>
      <c r="I21" s="249">
        <f t="shared" si="1"/>
        <v>0.88600563590711467</v>
      </c>
      <c r="J21" s="249">
        <f t="shared" si="1"/>
        <v>0.94359090285912128</v>
      </c>
      <c r="K21" s="250">
        <f t="shared" si="1"/>
        <v>1</v>
      </c>
      <c r="L21" s="240" t="s">
        <v>97</v>
      </c>
      <c r="M21" s="250">
        <f t="shared" si="0"/>
        <v>1.0522626697461936</v>
      </c>
      <c r="N21" s="251" t="s">
        <v>254</v>
      </c>
      <c r="O21" s="246" t="s">
        <v>253</v>
      </c>
      <c r="P21" s="240" t="s">
        <v>118</v>
      </c>
    </row>
    <row r="22" spans="1:16" ht="25.5">
      <c r="A22" s="247">
        <v>15</v>
      </c>
      <c r="B22" s="240" t="s">
        <v>132</v>
      </c>
      <c r="C22" s="258" t="s">
        <v>133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1"/>
        <v>1</v>
      </c>
      <c r="L22" s="240" t="s">
        <v>97</v>
      </c>
      <c r="M22" s="250">
        <f>MAX(D22:J22)</f>
        <v>1.03</v>
      </c>
      <c r="N22" s="251" t="s">
        <v>254</v>
      </c>
      <c r="O22" s="246" t="s">
        <v>253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bohne</cp:lastModifiedBy>
  <cp:lastPrinted>2015-03-20T22:59:10Z</cp:lastPrinted>
  <dcterms:created xsi:type="dcterms:W3CDTF">2015-01-15T05:25:41Z</dcterms:created>
  <dcterms:modified xsi:type="dcterms:W3CDTF">2020-02-27T05:54:17Z</dcterms:modified>
</cp:coreProperties>
</file>